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O:\Fochler\Bečva, Hustopeče n. B\"/>
    </mc:Choice>
  </mc:AlternateContent>
  <xr:revisionPtr revIDLastSave="0" documentId="13_ncr:1_{E2A9E286-93A4-4F43-9FE9-B8A3E38282F7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Rekapitulace stavby" sheetId="1" r:id="rId1"/>
    <sheet name="222147 - SO 1 - Oprava toku" sheetId="2" r:id="rId2"/>
  </sheets>
  <definedNames>
    <definedName name="_xlnm._FilterDatabase" localSheetId="1" hidden="1">'222147 - SO 1 - Oprava toku'!$C$122:$K$455</definedName>
    <definedName name="_xlnm.Print_Titles" localSheetId="1">'222147 - SO 1 - Oprava toku'!$122:$122</definedName>
    <definedName name="_xlnm.Print_Titles" localSheetId="0">'Rekapitulace stavby'!$92:$92</definedName>
    <definedName name="_xlnm.Print_Area" localSheetId="1">'222147 - SO 1 - Oprava toku'!$C$4:$J$76,'222147 - SO 1 - Oprava toku'!$C$82:$J$104,'222147 - SO 1 - Oprava toku'!$C$110:$J$455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T403" i="2"/>
  <c r="R404" i="2"/>
  <c r="R403" i="2" s="1"/>
  <c r="P404" i="2"/>
  <c r="P403" i="2"/>
  <c r="BI400" i="2"/>
  <c r="BH400" i="2"/>
  <c r="BG400" i="2"/>
  <c r="BF400" i="2"/>
  <c r="T400" i="2"/>
  <c r="T399" i="2" s="1"/>
  <c r="R400" i="2"/>
  <c r="R399" i="2"/>
  <c r="P400" i="2"/>
  <c r="P399" i="2" s="1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0" i="2"/>
  <c r="BH360" i="2"/>
  <c r="BG360" i="2"/>
  <c r="BF360" i="2"/>
  <c r="T360" i="2"/>
  <c r="R360" i="2"/>
  <c r="P360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294" i="2"/>
  <c r="BH294" i="2"/>
  <c r="BG294" i="2"/>
  <c r="BF294" i="2"/>
  <c r="T294" i="2"/>
  <c r="R294" i="2"/>
  <c r="P294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53" i="2"/>
  <c r="BH253" i="2"/>
  <c r="BG253" i="2"/>
  <c r="BF253" i="2"/>
  <c r="T253" i="2"/>
  <c r="R253" i="2"/>
  <c r="P253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15" i="2"/>
  <c r="BH215" i="2"/>
  <c r="BG215" i="2"/>
  <c r="BF215" i="2"/>
  <c r="T215" i="2"/>
  <c r="R215" i="2"/>
  <c r="P215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/>
  <c r="J17" i="2"/>
  <c r="J12" i="2"/>
  <c r="J89" i="2" s="1"/>
  <c r="E7" i="2"/>
  <c r="E113" i="2"/>
  <c r="L90" i="1"/>
  <c r="AM90" i="1"/>
  <c r="AM89" i="1"/>
  <c r="L89" i="1"/>
  <c r="AM87" i="1"/>
  <c r="L87" i="1"/>
  <c r="L85" i="1"/>
  <c r="L84" i="1"/>
  <c r="BK444" i="2"/>
  <c r="BK416" i="2"/>
  <c r="J400" i="2"/>
  <c r="BK376" i="2"/>
  <c r="J321" i="2"/>
  <c r="J277" i="2"/>
  <c r="J232" i="2"/>
  <c r="BK171" i="2"/>
  <c r="J150" i="2"/>
  <c r="BK137" i="2"/>
  <c r="BK434" i="2"/>
  <c r="J416" i="2"/>
  <c r="BK360" i="2"/>
  <c r="J323" i="2"/>
  <c r="J280" i="2"/>
  <c r="BK232" i="2"/>
  <c r="J180" i="2"/>
  <c r="BK164" i="2"/>
  <c r="BK452" i="2"/>
  <c r="J447" i="2"/>
  <c r="J432" i="2"/>
  <c r="BK419" i="2"/>
  <c r="J391" i="2"/>
  <c r="J353" i="2"/>
  <c r="J294" i="2"/>
  <c r="J270" i="2"/>
  <c r="J188" i="2"/>
  <c r="J154" i="2"/>
  <c r="J137" i="2"/>
  <c r="BK129" i="2"/>
  <c r="BK422" i="2"/>
  <c r="BK400" i="2"/>
  <c r="BK391" i="2"/>
  <c r="BK368" i="2"/>
  <c r="J319" i="2"/>
  <c r="J236" i="2"/>
  <c r="BK176" i="2"/>
  <c r="J168" i="2"/>
  <c r="BK132" i="2"/>
  <c r="BK441" i="2"/>
  <c r="J425" i="2"/>
  <c r="J411" i="2"/>
  <c r="BK323" i="2"/>
  <c r="BK280" i="2"/>
  <c r="J253" i="2"/>
  <c r="BK186" i="2"/>
  <c r="BK180" i="2"/>
  <c r="J157" i="2"/>
  <c r="BK140" i="2"/>
  <c r="J441" i="2"/>
  <c r="J380" i="2"/>
  <c r="BK350" i="2"/>
  <c r="BK284" i="2"/>
  <c r="BK273" i="2"/>
  <c r="BK215" i="2"/>
  <c r="J173" i="2"/>
  <c r="J161" i="2"/>
  <c r="BK447" i="2"/>
  <c r="J434" i="2"/>
  <c r="J408" i="2"/>
  <c r="BK380" i="2"/>
  <c r="BK372" i="2"/>
  <c r="BK321" i="2"/>
  <c r="J284" i="2"/>
  <c r="J273" i="2"/>
  <c r="J164" i="2"/>
  <c r="J145" i="2"/>
  <c r="AS94" i="1"/>
  <c r="BK411" i="2"/>
  <c r="J404" i="2"/>
  <c r="J372" i="2"/>
  <c r="J325" i="2"/>
  <c r="BK277" i="2"/>
  <c r="J186" i="2"/>
  <c r="J171" i="2"/>
  <c r="J140" i="2"/>
  <c r="J126" i="2"/>
  <c r="BK432" i="2"/>
  <c r="J388" i="2"/>
  <c r="BK325" i="2"/>
  <c r="BK319" i="2"/>
  <c r="BK270" i="2"/>
  <c r="BK236" i="2"/>
  <c r="J183" i="2"/>
  <c r="BK161" i="2"/>
  <c r="BK145" i="2"/>
  <c r="BK135" i="2"/>
  <c r="J422" i="2"/>
  <c r="J368" i="2"/>
  <c r="BK353" i="2"/>
  <c r="BK294" i="2"/>
  <c r="BK253" i="2"/>
  <c r="BK183" i="2"/>
  <c r="BK168" i="2"/>
  <c r="BK157" i="2"/>
  <c r="J132" i="2"/>
  <c r="J452" i="2"/>
  <c r="J444" i="2"/>
  <c r="BK425" i="2"/>
  <c r="BK404" i="2"/>
  <c r="J376" i="2"/>
  <c r="J350" i="2"/>
  <c r="BK315" i="2"/>
  <c r="J215" i="2"/>
  <c r="J176" i="2"/>
  <c r="BK150" i="2"/>
  <c r="J135" i="2"/>
  <c r="BK126" i="2"/>
  <c r="J419" i="2"/>
  <c r="BK408" i="2"/>
  <c r="BK388" i="2"/>
  <c r="J360" i="2"/>
  <c r="J315" i="2"/>
  <c r="BK188" i="2"/>
  <c r="BK173" i="2"/>
  <c r="BK154" i="2"/>
  <c r="J129" i="2"/>
  <c r="T125" i="2" l="1"/>
  <c r="T367" i="2"/>
  <c r="T124" i="2" s="1"/>
  <c r="BK125" i="2"/>
  <c r="P125" i="2"/>
  <c r="P124" i="2"/>
  <c r="BK367" i="2"/>
  <c r="J367" i="2"/>
  <c r="J99" i="2" s="1"/>
  <c r="R367" i="2"/>
  <c r="P407" i="2"/>
  <c r="P402" i="2"/>
  <c r="R407" i="2"/>
  <c r="R402" i="2"/>
  <c r="R125" i="2"/>
  <c r="R124" i="2"/>
  <c r="P367" i="2"/>
  <c r="BK407" i="2"/>
  <c r="J407" i="2"/>
  <c r="J103" i="2"/>
  <c r="T407" i="2"/>
  <c r="T402" i="2"/>
  <c r="BK399" i="2"/>
  <c r="J399" i="2"/>
  <c r="J100" i="2" s="1"/>
  <c r="BK403" i="2"/>
  <c r="J403" i="2"/>
  <c r="J102" i="2"/>
  <c r="BE129" i="2"/>
  <c r="BE135" i="2"/>
  <c r="BE157" i="2"/>
  <c r="BE161" i="2"/>
  <c r="BE164" i="2"/>
  <c r="BE168" i="2"/>
  <c r="BE180" i="2"/>
  <c r="BE270" i="2"/>
  <c r="BE277" i="2"/>
  <c r="BE280" i="2"/>
  <c r="BE294" i="2"/>
  <c r="BE321" i="2"/>
  <c r="BE323" i="2"/>
  <c r="BE325" i="2"/>
  <c r="BE376" i="2"/>
  <c r="BE416" i="2"/>
  <c r="E85" i="2"/>
  <c r="BE154" i="2"/>
  <c r="BE171" i="2"/>
  <c r="BE183" i="2"/>
  <c r="BE186" i="2"/>
  <c r="BE188" i="2"/>
  <c r="BE215" i="2"/>
  <c r="BE232" i="2"/>
  <c r="BE236" i="2"/>
  <c r="BE253" i="2"/>
  <c r="BE273" i="2"/>
  <c r="BE284" i="2"/>
  <c r="BE315" i="2"/>
  <c r="BE319" i="2"/>
  <c r="BE391" i="2"/>
  <c r="BE408" i="2"/>
  <c r="BE411" i="2"/>
  <c r="BE441" i="2"/>
  <c r="BE444" i="2"/>
  <c r="BE447" i="2"/>
  <c r="BE452" i="2"/>
  <c r="F92" i="2"/>
  <c r="J117" i="2"/>
  <c r="BE126" i="2"/>
  <c r="BE137" i="2"/>
  <c r="BE140" i="2"/>
  <c r="BE145" i="2"/>
  <c r="BE372" i="2"/>
  <c r="BE400" i="2"/>
  <c r="BE422" i="2"/>
  <c r="BE425" i="2"/>
  <c r="BE432" i="2"/>
  <c r="BE132" i="2"/>
  <c r="BE150" i="2"/>
  <c r="BE173" i="2"/>
  <c r="BE176" i="2"/>
  <c r="BE350" i="2"/>
  <c r="BE353" i="2"/>
  <c r="BE360" i="2"/>
  <c r="BE368" i="2"/>
  <c r="BE380" i="2"/>
  <c r="BE388" i="2"/>
  <c r="BE404" i="2"/>
  <c r="BE419" i="2"/>
  <c r="BE434" i="2"/>
  <c r="J34" i="2"/>
  <c r="AW95" i="1"/>
  <c r="F37" i="2"/>
  <c r="BD95" i="1" s="1"/>
  <c r="BD94" i="1" s="1"/>
  <c r="W33" i="1" s="1"/>
  <c r="F35" i="2"/>
  <c r="BB95" i="1" s="1"/>
  <c r="BB94" i="1" s="1"/>
  <c r="AX94" i="1" s="1"/>
  <c r="F34" i="2"/>
  <c r="BA95" i="1" s="1"/>
  <c r="BA94" i="1" s="1"/>
  <c r="W30" i="1" s="1"/>
  <c r="F36" i="2"/>
  <c r="BC95" i="1" s="1"/>
  <c r="BC94" i="1" s="1"/>
  <c r="W32" i="1" s="1"/>
  <c r="P123" i="2" l="1"/>
  <c r="AU95" i="1"/>
  <c r="AU94" i="1" s="1"/>
  <c r="T123" i="2"/>
  <c r="R123" i="2"/>
  <c r="BK124" i="2"/>
  <c r="J124" i="2"/>
  <c r="J97" i="2" s="1"/>
  <c r="J125" i="2"/>
  <c r="J98" i="2"/>
  <c r="BK402" i="2"/>
  <c r="J402" i="2" s="1"/>
  <c r="J101" i="2" s="1"/>
  <c r="J33" i="2"/>
  <c r="AV95" i="1" s="1"/>
  <c r="AT95" i="1" s="1"/>
  <c r="AW94" i="1"/>
  <c r="AK30" i="1"/>
  <c r="F33" i="2"/>
  <c r="AZ95" i="1"/>
  <c r="AZ94" i="1"/>
  <c r="W29" i="1"/>
  <c r="W31" i="1"/>
  <c r="AY94" i="1"/>
  <c r="BK123" i="2" l="1"/>
  <c r="J123" i="2"/>
  <c r="J96" i="2" s="1"/>
  <c r="AV94" i="1"/>
  <c r="AK29" i="1"/>
  <c r="J30" i="2" l="1"/>
  <c r="AG95" i="1"/>
  <c r="AG94" i="1" s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<sst xmlns="http://schemas.openxmlformats.org/spreadsheetml/2006/main" count="3261" uniqueCount="548">
  <si>
    <t>Export Komplet</t>
  </si>
  <si>
    <t/>
  </si>
  <si>
    <t>2.0</t>
  </si>
  <si>
    <t>ZAMOK</t>
  </si>
  <si>
    <t>False</t>
  </si>
  <si>
    <t>{296d6c68-9353-45fd-b2c4-c5cff0b1ee13}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</si>
  <si>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</si>
  <si>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</si>
  <si>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</si>
  <si>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</si>
  <si>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</si>
  <si>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</si>
  <si>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</si>
  <si>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</si>
  <si>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222147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</si>
  <si>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</si>
  <si>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</si>
  <si>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Bečva, oprava toku, km 53,210-53,300, Hustopeče n. Bečvou</t>
  </si>
  <si>
    <t>KSO:</t>
  </si>
  <si>
    <t>CC-CZ:</t>
  </si>
  <si>
    <t>Místo:</t>
  </si>
  <si>
    <t>Hustopeče nad Bečvou</t>
  </si>
  <si>
    <t>Datum:</t>
  </si>
  <si>
    <t>1. 3. 2023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</si>
  <si>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</si>
  <si>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</si>
  <si>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</si>
  <si>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</si>
  <si>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</si>
  <si>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</si>
  <si>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</si>
  <si>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</si>
  <si>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</si>
  <si>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</si>
  <si>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</si>
  <si>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</si>
  <si>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</si>
  <si>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</si>
  <si>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</si>
  <si>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</si>
  <si>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</si>
  <si>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</si>
  <si>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</si>
  <si>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</si>
  <si>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</si>
  <si>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</si>
  <si>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</si>
  <si>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</si>
  <si>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</si>
  <si>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</si>
  <si>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</si>
  <si>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</si>
  <si>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</si>
  <si>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</si>
  <si>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</si>
  <si>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</si>
  <si>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</si>
  <si>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</si>
  <si>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</si>
  <si>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</si>
  <si>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</si>
  <si>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</si>
  <si>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</si>
  <si>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</si>
  <si>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</si>
  <si>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</si>
  <si>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</si>
  <si>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</si>
  <si>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</si>
  <si>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</si>
  <si>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</si>
  <si>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</si>
  <si>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</si>
  <si>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</si>
  <si>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</si>
  <si>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</si>
  <si>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</si>
  <si>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</si>
  <si>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</si>
  <si>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</si>
  <si>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1 - Oprava toku</t>
  </si>
  <si>
    <t>STA</t>
  </si>
  <si>
    <t>1</t>
  </si>
  <si>
    <t>{16994e0b-c168-40fd-bba7-12ed1a443ef3}</t>
  </si>
  <si>
    <t>2</t>
  </si>
  <si>
    <t>KRYCÍ LIST SOUPISU PRACÍ</t>
  </si>
  <si>
    <t>Objekt:</t>
  </si>
  <si>
    <t>222147 - SO 1 - Oprava toku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</si>
  <si>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</si>
  <si>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</si>
  <si>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</si>
  <si>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</si>
  <si>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</si>
  <si>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</si>
  <si>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</si>
  <si>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</si>
  <si>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</si>
  <si>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</si>
  <si>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</si>
  <si>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</si>
  <si>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</si>
  <si>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</si>
  <si>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</si>
  <si>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</si>
  <si>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</si>
  <si>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</si>
  <si>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</si>
  <si>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</si>
  <si>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</si>
  <si>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</si>
  <si>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</si>
  <si>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</si>
  <si>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</si>
  <si>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</si>
  <si>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</si>
  <si>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</si>
  <si>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</si>
  <si>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</si>
  <si>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</si>
  <si>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</si>
  <si>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</si>
  <si>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4</t>
  </si>
  <si>
    <t>-1490411058</t>
  </si>
  <si>
    <t>PP</t>
  </si>
  <si>
    <t>Spálení proutí, klestu z prořezávek a odstraněných křovin  pro jakoukoliv dřevinu</t>
  </si>
  <si>
    <t>VV</t>
  </si>
  <si>
    <t>111251101</t>
  </si>
  <si>
    <t>Odstranění křovin a stromů průměru kmene do 100 mm i s kořeny sklonu terénu do 1:5 z celkové plochy do 100 m2 strojně</t>
  </si>
  <si>
    <t>-376853658</t>
  </si>
  <si>
    <t>Odstranění křovin a stromů s odstraněním kořenů strojně průměru kmene do 100 mm v rovině nebo ve svahu sklonu terénu do 1:5, při celkové ploše do 100 m2</t>
  </si>
  <si>
    <t>"odstranění náletových dřevin z hrany břehu u výtrže" 15</t>
  </si>
  <si>
    <t>3</t>
  </si>
  <si>
    <t>112101101</t>
  </si>
  <si>
    <t>Odstranění stromů listnatých průměru kmene do 300 mm</t>
  </si>
  <si>
    <t>kus</t>
  </si>
  <si>
    <t>1029949111</t>
  </si>
  <si>
    <t>Odstranění stromů s odřezáním kmene a s odvětvením listnatých, průměru kmene přes 100 do 300 mm</t>
  </si>
  <si>
    <t>"odstranění spadlých stromů z výtrže" 2</t>
  </si>
  <si>
    <t>112111111</t>
  </si>
  <si>
    <t>Spálení větví všech druhů stromů</t>
  </si>
  <si>
    <t>265836280</t>
  </si>
  <si>
    <t>Spálení větví stromů  všech druhů stromů o průměru kmene přes 0,10 m na hromadách</t>
  </si>
  <si>
    <t>5</t>
  </si>
  <si>
    <t>112201152R</t>
  </si>
  <si>
    <t>Odstranění pařezů D do 0,3 m ve svahu do 1:1 s odklizením do 20 m</t>
  </si>
  <si>
    <t>-618743742</t>
  </si>
  <si>
    <t>Odstranění pařezu na svahu přes 1:2 do 1:1 o průměru pařezu na řezné ploše přes 200 do 300 mm</t>
  </si>
  <si>
    <t>"odstranění pařezů od vyvrácených stromů do výtrže" 2</t>
  </si>
  <si>
    <t>6</t>
  </si>
  <si>
    <t>114203104</t>
  </si>
  <si>
    <t>Rozebrání záhozů a rovnanin na sucho</t>
  </si>
  <si>
    <t>m3</t>
  </si>
  <si>
    <t>-2050878459</t>
  </si>
  <si>
    <t>Rozebrání dlažeb nebo záhozů s naložením na dopravní prostředek záhozů, rovnanin a soustřeďovacích staveb provedených na sucho</t>
  </si>
  <si>
    <t>"rozebrání stávající rovnaniny v navazujícím úseku nad řkm 53,30051 v délce 5,0m a výšce opevnění 7,0m, tloušťce 0,4m" 5,0*7,0*0,4</t>
  </si>
  <si>
    <t>"rozebrání zbytků stávající zához. patky v navazujícím úseku nad řkm 53,3051 délce 15,0m a objemu 1,2 m3/m-chybějící kámen v 1/2 délky" 15,0*1,2*0,5</t>
  </si>
  <si>
    <t>Součet</t>
  </si>
  <si>
    <t>7</t>
  </si>
  <si>
    <t>114203201</t>
  </si>
  <si>
    <t>Očištění lomového kamene nebo betonových tvárnic od hlíny nebo písku</t>
  </si>
  <si>
    <t>-508971747</t>
  </si>
  <si>
    <t>Očištění lomového kamene nebo betonových tvárnic získaných při rozebrání dlažeb, záhozů, rovnanin a soustřeďovacích staveb od hlíny nebo písku</t>
  </si>
  <si>
    <t>"očiště kamenů záhozové patky v navazujícím úseku nad řkm 53,3051 v délce 15,0m a objemu 1,2 m3/m-chybějící kámen v 1/2 délky" 15,0*1,2*0,5</t>
  </si>
  <si>
    <t>"očištění kamenů z rovnaniny v navazujícím úseku nad řkm 53,3051 v délce 5,0m, výšce opevnění 7,0m, tl. 0,4m" 5,0*7,0*0,4</t>
  </si>
  <si>
    <t>8</t>
  </si>
  <si>
    <t>115101202</t>
  </si>
  <si>
    <t>Čerpání vody na dopravní výšku do 10 m průměrný přítok do 1000 l/min</t>
  </si>
  <si>
    <t>hod</t>
  </si>
  <si>
    <t>697997508</t>
  </si>
  <si>
    <t>Čerpání vody na dopravní výšku do 10 m s uvažovaným průměrným přítokem přes 500 do 1 000 l/min</t>
  </si>
  <si>
    <t>"čerpání vody z prostoru staveniště (jímky) po dobu realizace patky a opevnění břehů pod hladinou vody"</t>
  </si>
  <si>
    <t>"předpokládaná doba čerpání 14 dní" 14*24</t>
  </si>
  <si>
    <t>9</t>
  </si>
  <si>
    <t>115101302</t>
  </si>
  <si>
    <t>Pohotovost čerpací soupravy pro dopravní výšku do 10 m přítok do 1000 l/min</t>
  </si>
  <si>
    <t>den</t>
  </si>
  <si>
    <t>-994748004</t>
  </si>
  <si>
    <t>Pohotovost záložní čerpací soupravy pro dopravní výšku do 10 m s uvažovaným průměrným přítokem přes 500 do 1 000 l/min</t>
  </si>
  <si>
    <t>14</t>
  </si>
  <si>
    <t>10</t>
  </si>
  <si>
    <t>131251703</t>
  </si>
  <si>
    <t>Hloubení jam v hornině třídy těžitelnosti I, skupiny 3 objem do 100 m3 strojně pro LTM</t>
  </si>
  <si>
    <t>2136703456</t>
  </si>
  <si>
    <t>Hloubení jam a zářezů pro lesnicko-technické meliorace strojně zapažených i nezapažených s urovnáním dna do předepsaného profilu a spádu v hornině třídy těžitelnosti I skupiny 3 přes 50 do 100 m3</t>
  </si>
  <si>
    <t xml:space="preserve">"Výkop pro založení záhozové patky - tř.3 - 50%" </t>
  </si>
  <si>
    <t>"výkop 1,057 m3/m" 1,057*104,9*0,5</t>
  </si>
  <si>
    <t>11</t>
  </si>
  <si>
    <t>131251791</t>
  </si>
  <si>
    <t>Příplatek za hloubení jam v tekoucí vodě pro LTM v hornině třídy těžitelnosti I, skupiny 3</t>
  </si>
  <si>
    <t>-2047511816</t>
  </si>
  <si>
    <t>Hloubení jam a zářezů pro lesnicko-technické meliorace strojně zapažených i nezapažených s urovnáním dna do předepsaného profilu a spádu Příplatek k cenám za hloubení jam v tekoucí vodě při lesnicko-technických melioracích (LTM) pro jakékoliv množství vykopávky v hornině třídy těžitelnosti I skupiny 3</t>
  </si>
  <si>
    <t>55,440</t>
  </si>
  <si>
    <t>12</t>
  </si>
  <si>
    <t>131351703</t>
  </si>
  <si>
    <t>Hloubení jam v hornině třídy těžitelnosti II, skupiny 4 objem do 100 m3 strojně pro LTM</t>
  </si>
  <si>
    <t>2025179496</t>
  </si>
  <si>
    <t>Hloubení jam a zářezů pro lesnicko-technické meliorace strojně zapažených i nezapažených s urovnáním dna do předepsaného profilu a spádu v hornině třídy těžitelnosti II skupiny 4 přes 50 do 100 m3</t>
  </si>
  <si>
    <t xml:space="preserve">"Výkop pro založení záhozové patky - tř.4 - 50%" </t>
  </si>
  <si>
    <t>13</t>
  </si>
  <si>
    <t>131351791</t>
  </si>
  <si>
    <t>Příplatek za hloubení jam v tekoucí vodě pro LTM v hornině třídy těžitelnosti II, skupiny 4</t>
  </si>
  <si>
    <t>-1797216934</t>
  </si>
  <si>
    <t>Hloubení jam a zářezů pro lesnicko-technické meliorace strojně zapažených i nezapažených s urovnáním dna do předepsaného profilu a spádu Příplatek k cenám za hloubení jam v tekoucí vodě při lesnicko-technických melioracích (LTM) pro jakékoliv množství vykopávky v hornině třídy těžitelnosti II skupiny 4</t>
  </si>
  <si>
    <t>162201411</t>
  </si>
  <si>
    <t>Vodorovné přemístění kmenů stromů listnatých do 1 km D kmene do 300 mm</t>
  </si>
  <si>
    <t>-1476259370</t>
  </si>
  <si>
    <t>Vodorovné přemístění větví, kmenů nebo pařezů s naložením, složením a dopravou do 1000 m kmenů stromů listnatých, průměru přes 100 do 300 mm</t>
  </si>
  <si>
    <t>162301951</t>
  </si>
  <si>
    <t>Příplatek k vodorovnému přemístění kmenů stromů listnatých D kmene do 300 mm ZKD 1 km</t>
  </si>
  <si>
    <t>611305159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</si>
  <si>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</si>
  <si>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 xml:space="preserve">"odvoz do areálu PM, Valašské Meziříčí - 15 km "14*2 </t>
  </si>
  <si>
    <t>16</t>
  </si>
  <si>
    <t>162751117</t>
  </si>
  <si>
    <t>Vodorovné přemístění do 10000 m výkopku/sypaniny z horniny třídy těžitelnosti I, skupiny 1 až 3</t>
  </si>
  <si>
    <t>1408929093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</si>
  <si>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</si>
  <si>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"odvoz vykopané zeminy pro patku, v případě vhodného materiálu je možno zpětně použít na zasyp výtrže - horní část" </t>
  </si>
  <si>
    <t>"výkop 1,057 m3/m" 1,057*104,9</t>
  </si>
  <si>
    <t>17</t>
  </si>
  <si>
    <t>162751119</t>
  </si>
  <si>
    <t>Příplatek k vodorovnému přemístění výkopku/sypaniny z horniny třídy těžitelnosti I, skupiny 1 až 3 ZKD 1000 m přes 10000 m</t>
  </si>
  <si>
    <t>2058345838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</si>
  <si>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</si>
  <si>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"odvoz k uložení na skládku vybranou zhotovitelem - do vzdálenosti 25km"110,879*15</t>
  </si>
  <si>
    <t>18</t>
  </si>
  <si>
    <t>171201221</t>
  </si>
  <si>
    <t>Poplatek za uložení na skládce (skládkovné) zeminy a kamení kód odpadu 17 05 04</t>
  </si>
  <si>
    <t>t</t>
  </si>
  <si>
    <t>2071413613</t>
  </si>
  <si>
    <t>Poplatek za uložení stavebního odpadu na skládce (skládkovné) zeminy a kamení zatříděného do Katalogu odpadů pod kódem 17 05 04</t>
  </si>
  <si>
    <t>"převod na tuny" 110,879*1,85</t>
  </si>
  <si>
    <t>19</t>
  </si>
  <si>
    <t>171251201</t>
  </si>
  <si>
    <t>Uložení sypaniny na skládky nebo meziskládky</t>
  </si>
  <si>
    <t>-2000421285</t>
  </si>
  <si>
    <t>Uložení sypaniny na skládky nebo meziskládky bez hutnění s upravením uložené sypaniny do předepsaného tvaru</t>
  </si>
  <si>
    <t>20</t>
  </si>
  <si>
    <t>174151101</t>
  </si>
  <si>
    <t>Zásyp jam, šachet rýh nebo kolem objektů sypaninou se zhutněním</t>
  </si>
  <si>
    <t>-279944426</t>
  </si>
  <si>
    <t>Zásyp sypaninou z jakékoliv horniny strojně s uložením výkopku ve vrstvách se zhutněním jam, šachet, rýh nebo kolem objektů v těchto vykopávkách</t>
  </si>
  <si>
    <t xml:space="preserve">"zásyp výtrže vhodnou zeminou včetně zhutnění"  </t>
  </si>
  <si>
    <t>"PF0-PF1 - 8,4m" (0,0+0,94)/2*8,4</t>
  </si>
  <si>
    <t>"PF1-PF2 - 8,5m" (0,94+1,13)/2*8,5</t>
  </si>
  <si>
    <t>"PF2-PF3 - 7,5m" (1,13+0,00)/2*7,5</t>
  </si>
  <si>
    <t>"PF3-PF4 - 3,8m" (0,0+0,67)/2*3,8</t>
  </si>
  <si>
    <t>"PF4-PF5 - 9,1m" (0,67+0,98)/2*9,1</t>
  </si>
  <si>
    <t>"PF5-PF6 - 3,9m" (0,98+4,69)/2*3,9</t>
  </si>
  <si>
    <t>"PF6-PF7 - 3,7m" (4,69+5,60)/2*3,7</t>
  </si>
  <si>
    <t>"PF7-PF8 - 4,6m" (5,60+5,97)/2*4,6</t>
  </si>
  <si>
    <t>"PF8-PF9 - 4,8m" (5,97+5,75)/2*4,8</t>
  </si>
  <si>
    <t>"PF9-PF10 - 4,2m" (5,75+5,43)/2*4,2</t>
  </si>
  <si>
    <t>"PF10-PF11 - 8,6m" (5,43+11,76)/2*8,6</t>
  </si>
  <si>
    <t>"PF11-PF12 - 5,2m" (11,76+12,62)/2*5,2</t>
  </si>
  <si>
    <t>"PF12-PF13 - 5,0m" (12,62+11,05)/2*5,0</t>
  </si>
  <si>
    <t>"PF13-PF14 - 7,3m" (11,05+8,63)/2*7,3</t>
  </si>
  <si>
    <t>"PF14-PF15 - 8,4m" (8,63+7,28)/2*8,4</t>
  </si>
  <si>
    <t>"PF15-PF16 - 9,8m" (7,28+18,39)/2*9,8</t>
  </si>
  <si>
    <t>"PF16-PF17 - 5,1m" (18,39+4,91)/2*5,1</t>
  </si>
  <si>
    <t>"PF17-PF18 - 4,2m" (4,91+0,01)/2*4,2</t>
  </si>
  <si>
    <t>Mezisoučet</t>
  </si>
  <si>
    <t>"odpočet opevnění - patka a zához"</t>
  </si>
  <si>
    <t>"část patky nade dnem" -104,9*1,057</t>
  </si>
  <si>
    <t>"rovnanina-pol.463212111" -240,425</t>
  </si>
  <si>
    <t>181111121</t>
  </si>
  <si>
    <t>Plošná úprava terénu do 500 m2 zemina skupiny 1 až 4 nerovnosti do 150 mm v rovinně a svahu do 1:5</t>
  </si>
  <si>
    <t>-895088735</t>
  </si>
  <si>
    <t>Plošná úprava terénu v zemině skupiny 1 až 4 s urovnáním povrchu bez doplnění ornice souvislé plochy do 500 m2 při nerovnostech terénu přes 100 do 150 mm v rovině nebo na svahu do 1:5</t>
  </si>
  <si>
    <t>"urovnání horní hrany zásypu výtrže"</t>
  </si>
  <si>
    <t>"PF5-PF6 - 3,9m" (0,00+1,20)/2*3,9</t>
  </si>
  <si>
    <t>"PF6-PF7 - 3,7m" (1,20+0,23)/2*3,7</t>
  </si>
  <si>
    <t>"PF7-PF8 - 4,6m" (0,23+0,26)/2*4,6</t>
  </si>
  <si>
    <t>"PF8-PF9 - 4,8m" (0,26+0,11)/2*4,8</t>
  </si>
  <si>
    <t>"PF9-PF10 - 4,2m" (0,11+0,30)/2*4,2</t>
  </si>
  <si>
    <t>"PF10-PF11 - 8,6m" (0,30+2,67)/2*8,6</t>
  </si>
  <si>
    <t>"PF11-PF12 - 5,2m" (2,67+2,08)/2*5,2</t>
  </si>
  <si>
    <t>"PF12-PF13 - 5,0m" (2,08+1,99)/2*5,0</t>
  </si>
  <si>
    <t>"PF13-PF14 - 7,3m" (1,99+1,09)/2*7,3</t>
  </si>
  <si>
    <t>"PF14-PF15 - 8,4m" (1,09+0,58)/2*8,4</t>
  </si>
  <si>
    <t>"PF15-PF16 - 9,8m" (0,58+6,10)/2*9,8</t>
  </si>
  <si>
    <t>"PF16-PF17 - 5,1m" (6,10+0,62)/2*5,1</t>
  </si>
  <si>
    <t>"PF17-PF18 - 4,2m" (0,62+0,00)/2*4,2</t>
  </si>
  <si>
    <t>22</t>
  </si>
  <si>
    <t>181111123</t>
  </si>
  <si>
    <t>Plošná úprava terénu do 500 m2 zemina skupiny 1 až 4 nerovnosti do 150 mm ve svahu do 1:1</t>
  </si>
  <si>
    <t>-1107256618</t>
  </si>
  <si>
    <t>Plošná úprava terénu v zemině skupiny 1 až 4 s urovnáním povrchu bez doplnění ornice souvislé plochy do 500 m2 při nerovnostech terénu přes 100 do 150 mm na svahu přes 1:2 do 1:1</t>
  </si>
  <si>
    <t>"urovnání horní části břehu v zásypu výtrže nad opevněním - šířka cca 0,5 m"</t>
  </si>
  <si>
    <t>104,9*0,5</t>
  </si>
  <si>
    <t>23</t>
  </si>
  <si>
    <t>181351103</t>
  </si>
  <si>
    <t>Rozprostření ornice tl vrstvy do 200 mm pl do 500 m2 v rovině nebo ve svahu do 1:5 strojně</t>
  </si>
  <si>
    <t>-1728865865</t>
  </si>
  <si>
    <t>Rozprostření a urovnání ornice v rovině nebo ve svahu sklonu do 1:5 strojně při souvislé ploše přes 100 do 500 m2, tl. vrstvy do 200 mm</t>
  </si>
  <si>
    <t>"horní hrana zásypu výtrže v rovině"</t>
  </si>
  <si>
    <t>24</t>
  </si>
  <si>
    <t>181411121</t>
  </si>
  <si>
    <t>Založení lučního trávníku výsevem plochy do 1000 m2 v rovině a ve svahu do 1:5</t>
  </si>
  <si>
    <t>2137917341</t>
  </si>
  <si>
    <t>Založení trávníku na půdě předem připravené plochy do 1000 m2 výsevem včetně utažení lučního v rovině nebo na svahu do 1:5</t>
  </si>
  <si>
    <t>"horní hrany zásypu výtrže v rovině"</t>
  </si>
  <si>
    <t>25</t>
  </si>
  <si>
    <t>M</t>
  </si>
  <si>
    <t>00572474</t>
  </si>
  <si>
    <t>osivo směs travní krajinná-svahová</t>
  </si>
  <si>
    <t>kg</t>
  </si>
  <si>
    <t>1522233799</t>
  </si>
  <si>
    <t>112,584*0,02 'Přepočtené koeficientem množství</t>
  </si>
  <si>
    <t>26</t>
  </si>
  <si>
    <t>181411122</t>
  </si>
  <si>
    <t>Založení lučního trávníku výsevem plochy do 1000 m2 ve svahu do 1:2</t>
  </si>
  <si>
    <t>2047788113</t>
  </si>
  <si>
    <t>Založení trávníku na půdě předem připravené plochy do 1000 m2 výsevem včetně utažení lučního na svahu přes 1:5 do 1:2</t>
  </si>
  <si>
    <t>"horní část břehu v zásypu výtrže nad opevněním - šířka 0,5m"</t>
  </si>
  <si>
    <t>27</t>
  </si>
  <si>
    <t>-884680934</t>
  </si>
  <si>
    <t>52,45*0,02 'Přepočtené koeficientem množství</t>
  </si>
  <si>
    <t>28</t>
  </si>
  <si>
    <t>181951112</t>
  </si>
  <si>
    <t>Úprava pláně v hornině třídy těžitelnosti I, skupiny 1 až 3 se zhutněním strojně</t>
  </si>
  <si>
    <t>-1482139351</t>
  </si>
  <si>
    <t>Úprava pláně vyrovnáním výškových rozdílů strojně v hornině třídy těžitelnosti I, skupiny 1 až 3 se zhutněním</t>
  </si>
  <si>
    <t>"urovnání povrchu před rozprostřením ornice"</t>
  </si>
  <si>
    <t>112,584+52,450</t>
  </si>
  <si>
    <t>29</t>
  </si>
  <si>
    <t>182151111</t>
  </si>
  <si>
    <t>Svahování v zářezech v hornině třídy těžitelnosti I, skupiny 1 až 3 strojně</t>
  </si>
  <si>
    <t>424284269</t>
  </si>
  <si>
    <t>Svahování trvalých svahů do projektovaných profilů strojně s potřebným přemístěním výkopku při svahování v zářezech v hornině třídy těžitelnosti I, skupiny 1 až 3</t>
  </si>
  <si>
    <t>"PF0-PF1 - 8,4m" (0,0+1,20)/2*8,4</t>
  </si>
  <si>
    <t>"PF1-PF2 - 8,5m" (1,20+0,00)/2*8,5</t>
  </si>
  <si>
    <t>"PF2-PF3 - 7,5m" (0,00+4,03)/2*7,5</t>
  </si>
  <si>
    <t>"PF3-PF4 - 3,8m" (4,03+2,26)/2*3,8</t>
  </si>
  <si>
    <t>"PF4-PF5 - 9,1m" (2,26+3,56)/2*9,1</t>
  </si>
  <si>
    <t>"PF5-PF6 - 3,9m" (3,56+0,00)/2*3,9</t>
  </si>
  <si>
    <t>"PF17-PF18 - 4,2m" (0,00+1,20)/2*4,2</t>
  </si>
  <si>
    <t>30</t>
  </si>
  <si>
    <t>182251101</t>
  </si>
  <si>
    <t>Svahování násypů strojně</t>
  </si>
  <si>
    <t>-558636365</t>
  </si>
  <si>
    <t>Svahování trvalých svahů do projektovaných profilů strojně s potřebným přemístěním výkopku při svahování násypů v jakékoliv hornině</t>
  </si>
  <si>
    <t>"PF0-PF1 - 8,4m" (0,0+2,90)/2*8,4</t>
  </si>
  <si>
    <t>"PF1-PF2 - 8,5m" (2,90+3,94)/2*8,5</t>
  </si>
  <si>
    <t>"PF2-PF3 - 7,5m" (3,94+0,00)/2*7,5</t>
  </si>
  <si>
    <t>"PF3-PF4 - 3,8m" (0,00+3,79)/2*3,8</t>
  </si>
  <si>
    <t>"PF4-PF5 - 9,1m" (3,79+3,38)/2*9,1</t>
  </si>
  <si>
    <t>"PF5-PF6 - 3,9m" (3,38+5,30)/2*3,9</t>
  </si>
  <si>
    <t>"PF6-PF7 - 3,7m" (5,30+5,55)/2*3,7</t>
  </si>
  <si>
    <t>"PF7-PF8 - 4,6m" (5,55+5,90)/2*4,6</t>
  </si>
  <si>
    <t>"PF8-PF9 - 4,8m" (5,90+5,54)/2*4,8</t>
  </si>
  <si>
    <t>"PF9-PF10 - 4,2m" (5,54+5,67)/2*4,2</t>
  </si>
  <si>
    <t>"PF10-PF11 - 8,6m" (5,67+5,64)/2*8,6</t>
  </si>
  <si>
    <t>"PF11-PF12 - 5,2m" (5,64+6,00)/2*5,2</t>
  </si>
  <si>
    <t>"PF12-PF13 - 5,0m" (6,00+5,63)/2*5,0</t>
  </si>
  <si>
    <t>"PF13-PF14 - 7,3m" (5,63+6,40)/2*7,3</t>
  </si>
  <si>
    <t>"PF14-PF15 - 8,4m" (6,40+6,30)/2*8,4</t>
  </si>
  <si>
    <t>"PF15-PF16 - 9,8m" (6,30+6,12)/2*9,8</t>
  </si>
  <si>
    <t>"PF16-PF17 - 5,1m" (6,12+5,99)/2*5,1</t>
  </si>
  <si>
    <t>"PF17-PF18 - 4,2m" (5,99+2,78)/2*4,2</t>
  </si>
  <si>
    <t>31</t>
  </si>
  <si>
    <t>182351023</t>
  </si>
  <si>
    <t>Rozprostření ornice pl do 100 m2 ve svahu přes 1:5 tl vrstvy do 200 mm strojně</t>
  </si>
  <si>
    <t>-965842410</t>
  </si>
  <si>
    <t>Rozprostření a urovnání ornice ve svahu sklonu přes 1:5 strojně při souvislé ploše do 100 m2, tl. vrstvy do 200 mm</t>
  </si>
  <si>
    <t>"horní části břehu v zásypu výtrže nad opevněním - šířka 0,50m"</t>
  </si>
  <si>
    <t>32</t>
  </si>
  <si>
    <t>184818231</t>
  </si>
  <si>
    <t>Ochrana kmene průměru do 300 mm bedněním výšky do 2 m</t>
  </si>
  <si>
    <t>-830961346</t>
  </si>
  <si>
    <t>Ochrana kmene bedněním před poškozením stavebním provozem zřízení včetně odstranění výšky bednění do 2 m průměru kmene do 300 mm</t>
  </si>
  <si>
    <t>33</t>
  </si>
  <si>
    <t>184818232</t>
  </si>
  <si>
    <t>Ochrana kmene průměru přes 300 do 500 mm bedněním výšky do 2 m</t>
  </si>
  <si>
    <t>426926959</t>
  </si>
  <si>
    <t>Ochrana kmene bedněním před poškozením stavebním provozem zřízení včetně odstranění výšky bednění do 2 m průměru kmene přes 300 do 500 mm</t>
  </si>
  <si>
    <t>34</t>
  </si>
  <si>
    <t>184818233</t>
  </si>
  <si>
    <t>Ochrana kmene průměru přes 500 do 700 mm bedněním výšky do 2 m</t>
  </si>
  <si>
    <t>-1836710425</t>
  </si>
  <si>
    <t>Ochrana kmene bedněním před poškozením stavebním provozem zřízení včetně odstranění výšky bednění do 2 m průměru kmene přes 500 do 700 mm</t>
  </si>
  <si>
    <t>35</t>
  </si>
  <si>
    <t>R1</t>
  </si>
  <si>
    <t>Náklady spojené se získáním zeminy na zásyp výtrže (nákup zeminy apod.)</t>
  </si>
  <si>
    <t>1604079680</t>
  </si>
  <si>
    <t xml:space="preserve">"nákup zhutnitelné zeminy vhodné do výtrže" </t>
  </si>
  <si>
    <t>"odpočet využití výkopku pro patku nade dnem" -104,9*1,057</t>
  </si>
  <si>
    <t>"odpočet opevnění rovnaninou" -240,425</t>
  </si>
  <si>
    <t>36</t>
  </si>
  <si>
    <t>R2</t>
  </si>
  <si>
    <t>Dovoz vhodné zeminy na staveniště - pro zasypání výtrže</t>
  </si>
  <si>
    <t>-337941526</t>
  </si>
  <si>
    <t>"dovoz vhodné (hutnitelné) zeminy na zásyp výtrže" 313,436</t>
  </si>
  <si>
    <t>37</t>
  </si>
  <si>
    <t>R5</t>
  </si>
  <si>
    <t>Náklady spojené se získáním ornice</t>
  </si>
  <si>
    <t>-1439720664</t>
  </si>
  <si>
    <t>"horní hrana zásypu výtrže - tl. 100 mm"</t>
  </si>
  <si>
    <t>112,584*0,1</t>
  </si>
  <si>
    <t>"horní části břehu v zásypu výtrže nad opevněním - šířka 0,5m - tl. 100 mm"</t>
  </si>
  <si>
    <t>104,9*0,5*0,10</t>
  </si>
  <si>
    <t>38</t>
  </si>
  <si>
    <t>R6</t>
  </si>
  <si>
    <t>Dovoz ornice na místo stavby</t>
  </si>
  <si>
    <t>257038842</t>
  </si>
  <si>
    <t>Vodorovné konstrukce</t>
  </si>
  <si>
    <t>39</t>
  </si>
  <si>
    <t>462512370R1</t>
  </si>
  <si>
    <t>Záhozová patka z lomového kamene s proštěrkováním z terénu hmotnost nad 1000 kg</t>
  </si>
  <si>
    <t>-1831484504</t>
  </si>
  <si>
    <t>Záhozová patka z lomového kamene neupraveného záhozového  s proštěrkováním z terénu, hmotnosti jednotlivých kamenů přes 1000 kg</t>
  </si>
  <si>
    <t>"doplnění a přerovnání záhozové patky v navazujícím úseku v délce 15,0 m, chybějící kámen 50%, zbytek použít stávající kámen"</t>
  </si>
  <si>
    <t>15,0*1,2</t>
  </si>
  <si>
    <t>40</t>
  </si>
  <si>
    <t>462519003R</t>
  </si>
  <si>
    <t>Příplatek za urovnání ploch záhozu patky z lomového kamene hmotnost nad 1000 kg</t>
  </si>
  <si>
    <t>-587965209</t>
  </si>
  <si>
    <t>"urovnání povrch záhozové patky v ploše 1,64m2/m"</t>
  </si>
  <si>
    <t>104,9*1,64</t>
  </si>
  <si>
    <t>41</t>
  </si>
  <si>
    <t>462512370R</t>
  </si>
  <si>
    <t>74682782</t>
  </si>
  <si>
    <t>"vytvoření záhozové patky v objemu 2,060m3/m"</t>
  </si>
  <si>
    <t>104,9*2,060</t>
  </si>
  <si>
    <t>42</t>
  </si>
  <si>
    <t>463212111R1</t>
  </si>
  <si>
    <t>Rovnanina z lomového kamene upraveného s vyklínováním spár úlomky kamene, (LK 500-1000 kg)</t>
  </si>
  <si>
    <t>1549227381</t>
  </si>
  <si>
    <t>Rovnanina z lomového kamene upraveného s vyklínováním spár úlomky kamene,( LK 500-1000 kg)</t>
  </si>
  <si>
    <t>"vytvoření rovnaniny nad patkou s urovnáním líce"</t>
  </si>
  <si>
    <t>"PF1-3" 17,2*0,997</t>
  </si>
  <si>
    <t>"PF3-5" 12,9*1,896</t>
  </si>
  <si>
    <t>"PF5-10" 21,20*2,615</t>
  </si>
  <si>
    <t>"PF10-18" 53,6*2,675</t>
  </si>
  <si>
    <t>43</t>
  </si>
  <si>
    <t>463212111R</t>
  </si>
  <si>
    <t>Rovnanina z lomového kamene upraveného s vyklínováním spár úlomky kamene, bez dodání kamene</t>
  </si>
  <si>
    <t>1303408783</t>
  </si>
  <si>
    <t>Rovnanina z lomového kamene upraveného, tříděného  jakékoliv tloušťky rovnaniny s vyklínováním spár a dutin úlomky kamene</t>
  </si>
  <si>
    <t>"obnovení rovnaniny s využitím původního kamene v navazujícím úseku nad řkm 53,3051 v délce 5,0m a výšce opevnění 7,0m, tloušťce 0,4m" 5,0*7,0*0,4</t>
  </si>
  <si>
    <t>44</t>
  </si>
  <si>
    <t>463212191</t>
  </si>
  <si>
    <t>Příplatek za vypracováni líce rovnaniny</t>
  </si>
  <si>
    <t>-56426986</t>
  </si>
  <si>
    <t>Rovnanina z lomového kamene upraveného, tříděného  Příplatek k cenám za vypracování líce</t>
  </si>
  <si>
    <t>"urovnání rovnaniny nad patkou v ploše"</t>
  </si>
  <si>
    <t>"PF1-3" 17,2*2,16</t>
  </si>
  <si>
    <t>"PF3-5" 12,9*3,44</t>
  </si>
  <si>
    <t>"PF5-10" 21,20*4,5</t>
  </si>
  <si>
    <t>"PF10-18" 53,6*4,59</t>
  </si>
  <si>
    <t>998</t>
  </si>
  <si>
    <t>Přesun hmot</t>
  </si>
  <si>
    <t>45</t>
  </si>
  <si>
    <t>998332011</t>
  </si>
  <si>
    <t>Přesun hmot pro úpravy vodních toků a kanály</t>
  </si>
  <si>
    <t>391331625</t>
  </si>
  <si>
    <t>Přesun hmot pro úpravy vodních toků a kanály, hráze rybníků apod.  dopravní vzdálenost do 500 m</t>
  </si>
  <si>
    <t>VRN</t>
  </si>
  <si>
    <t>Vedlejší rozpočtové náklady</t>
  </si>
  <si>
    <t>VRN1</t>
  </si>
  <si>
    <t>Průzkumné, geodetické a projektové práce</t>
  </si>
  <si>
    <t>46</t>
  </si>
  <si>
    <t>012203000</t>
  </si>
  <si>
    <t>Geodetické práce při provádění stavby</t>
  </si>
  <si>
    <t>soubor</t>
  </si>
  <si>
    <t>1024</t>
  </si>
  <si>
    <t>-874082413</t>
  </si>
  <si>
    <t>"geodetické vytýčení stavby (patky) v řKm 53,2002 - 53,3051" 1</t>
  </si>
  <si>
    <t>VRN3</t>
  </si>
  <si>
    <t>Zařízení staveniště</t>
  </si>
  <si>
    <t>47</t>
  </si>
  <si>
    <t>030001000</t>
  </si>
  <si>
    <t>1522922216</t>
  </si>
  <si>
    <t>"vybavení staveniště buňkou, oplocením, mobilním WC atd." 1</t>
  </si>
  <si>
    <t>48</t>
  </si>
  <si>
    <t>0300-R10</t>
  </si>
  <si>
    <t>Biologický dozor po dobu stavby</t>
  </si>
  <si>
    <t>Soubor</t>
  </si>
  <si>
    <t>-1258725020</t>
  </si>
  <si>
    <t>Biologický dozor</t>
  </si>
  <si>
    <t>"včetně biologického průzkumu na možný výskyt chráněných živočichů - viz. dokladová část "Výjimka ZCHD ze dne xx.xx.xxxx"</t>
  </si>
  <si>
    <t>"ouklejka pruhovaná, bobr evropský, vydra říční, střevle potoční, lednáček říční, mihule potoční, mník jednovousý, hrouzek banátský, jelec jesen"</t>
  </si>
  <si>
    <t>"prováděný odpovědnou a oprávněnou osobou po celou dobu stavby"  1</t>
  </si>
  <si>
    <t>49</t>
  </si>
  <si>
    <t>R-10</t>
  </si>
  <si>
    <t>Havarijní a povodňový plán</t>
  </si>
  <si>
    <t>-168915515</t>
  </si>
  <si>
    <t>"vypracování plánů zhotovitelem a jejich schválení" 1</t>
  </si>
  <si>
    <t>50</t>
  </si>
  <si>
    <t>R-11</t>
  </si>
  <si>
    <t>Přechodné dopravní značení</t>
  </si>
  <si>
    <t>1296885977</t>
  </si>
  <si>
    <t>"zhotovitel zpracuje a odsouhlasí PDZ a následně rozmístí značky, např. v místě výjezdu vozidel stavby na silnici"1</t>
  </si>
  <si>
    <t>51</t>
  </si>
  <si>
    <t>R-15</t>
  </si>
  <si>
    <t>Přesazení tůje</t>
  </si>
  <si>
    <t>1571461962</t>
  </si>
  <si>
    <t>Přesazení tůje</t>
  </si>
  <si>
    <t>"přesazení podemleté tůje z hrany výtrže do vzd. 5,0 m  dle pokynů TDI"1</t>
  </si>
  <si>
    <t>52</t>
  </si>
  <si>
    <t>R-3</t>
  </si>
  <si>
    <t>Jímkování v místech potřeby stavby bez vody</t>
  </si>
  <si>
    <t>kompl</t>
  </si>
  <si>
    <t>-516603595</t>
  </si>
  <si>
    <t>Jímkování a převádění průtoku mimo staveniště</t>
  </si>
  <si>
    <t xml:space="preserve">"v úseku prováděných oprav - podél celé výtrže při obnově patek a pokládání rovnaniny" </t>
  </si>
  <si>
    <t>"včetně dodání materiálu (lze použít sedimenty z LB proti stavbě) na jímku včetně těsnění folie"</t>
  </si>
  <si>
    <t>"po dokončení části stavby zpětné vrácení materiálu sedimentu na původní místo"</t>
  </si>
  <si>
    <t>"provede zhotovitel dle vlastních potřeb a zkušeností, zajištění staveniště bez vody při výkopech a budování patky"</t>
  </si>
  <si>
    <t>"stavba realizována v celku, ohrazení a převedení vody mimo staveniště podél stavby" 1</t>
  </si>
  <si>
    <t>53</t>
  </si>
  <si>
    <t>R-4</t>
  </si>
  <si>
    <t>Vytýčení inž. sítí před stavbou a ochrana inž. sítí před poškozením v průběhu stavby</t>
  </si>
  <si>
    <t>1327273165</t>
  </si>
  <si>
    <t>54</t>
  </si>
  <si>
    <t>R-5</t>
  </si>
  <si>
    <t>Zřízení sjezdu do koryta úpravou svahu, s násypem nezávadného materiálu ve sklonu dle použité mechanizace a následně uvedení do původního stavu, včetně panelů</t>
  </si>
  <si>
    <t>komplet</t>
  </si>
  <si>
    <t>2017070780</t>
  </si>
  <si>
    <t>Zřízení sjezdu do koryta úpravou svahu, případně násypem nezávadného materiálu ve sklonu dle použité mechanizace a následně uvedení do původního stavu</t>
  </si>
  <si>
    <t>"viz. výkres D.1b Situace"</t>
  </si>
  <si>
    <t>"zřízení sjezdu do toku z místní nezpevněné cesty, s využitím silničních panelů zhotovitele"</t>
  </si>
  <si>
    <t xml:space="preserve">"dočasná příjezdová rampa do toku z PB, včetně dodání materiálu, zhutnění a zpevnění silničními panely " </t>
  </si>
  <si>
    <t>"odstranění příjezdové rampy z toku po dokončení stavby , odvoz panelů včetně odvozu použitého materiálu "</t>
  </si>
  <si>
    <t>"zpětné uvedení pozemků pod příjezdem do původního stavu včetně případného osetí" 1</t>
  </si>
  <si>
    <t>55</t>
  </si>
  <si>
    <t>R-6</t>
  </si>
  <si>
    <t>Čištění komunkací - mechanicky</t>
  </si>
  <si>
    <t>-1565012749</t>
  </si>
  <si>
    <t>"vždy po výjezdu znečištěného vozidla ze stavby na asfaltovou silnici"1</t>
  </si>
  <si>
    <t>56</t>
  </si>
  <si>
    <t>R-7</t>
  </si>
  <si>
    <t>Čištění komunikací - vodou</t>
  </si>
  <si>
    <t>1117288597</t>
  </si>
  <si>
    <t>57</t>
  </si>
  <si>
    <t>R-8</t>
  </si>
  <si>
    <t>Uvedení využívaných ploch do původního stavu</t>
  </si>
  <si>
    <t>-403143764</t>
  </si>
  <si>
    <t>"týká se to všech pozemků dotčených stavbou nebo příjezdem na stavbu, travnatých ploch i ploch s povrchem asfaltovým"</t>
  </si>
  <si>
    <t>"včetně vyspravení výtluků na příjezdové komunikaci v délce cca 1600m, šířka 3,0 m drceným kamenivem se zhutněním"</t>
  </si>
  <si>
    <t>"provedení fotodokumentace jednotlivých pozemků a staveb dotčených stavbou před zahájením stavby" 1</t>
  </si>
  <si>
    <t>58</t>
  </si>
  <si>
    <t>R-9</t>
  </si>
  <si>
    <t>Odlov a transfer ryb a živočichů, dle požadavku ČRS</t>
  </si>
  <si>
    <t>-208941655</t>
  </si>
  <si>
    <t>Odlov a transfer ryb a živočichů, dle požadavku MRS</t>
  </si>
  <si>
    <t>"odlov a záchranný transfer ryb provedený MO ČRS Hustopeče nad Bečvou "</t>
  </si>
  <si>
    <t>"dle požadavku bude proveden několikanásobný odlov a transfer před zahájením prací"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</si>
</sst>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3"/>
      <c r="AL5" s="23"/>
      <c r="AM5" s="23"/>
      <c r="AN5" s="23"/>
      <c r="AO5" s="23"/>
      <c r="AP5" s="23"/>
      <c r="AQ5" s="23"/>
      <c r="AR5" s="21"/>
      <c r="BE5" s="26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3"/>
      <c r="AL6" s="23"/>
      <c r="AM6" s="23"/>
      <c r="AN6" s="23"/>
      <c r="AO6" s="23"/>
      <c r="AP6" s="23"/>
      <c r="AQ6" s="23"/>
      <c r="AR6" s="21"/>
      <c r="BE6" s="26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1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1"/>
      <c r="BS13" s="18" t="s">
        <v>6</v>
      </c>
    </row>
    <row r="14" spans="1:74" ht="12.75">
      <c r="B14" s="22"/>
      <c r="C14" s="23"/>
      <c r="D14" s="23"/>
      <c r="E14" s="266" t="s">
        <v>29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1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1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1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1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1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1"/>
    </row>
    <row r="23" spans="1:71" s="1" customFormat="1" ht="16.5" customHeight="1">
      <c r="B23" s="22"/>
      <c r="C23" s="23"/>
      <c r="D23" s="23"/>
      <c r="E23" s="268" t="s">
        <v>1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3"/>
      <c r="AP23" s="23"/>
      <c r="AQ23" s="23"/>
      <c r="AR23" s="21"/>
      <c r="BE23" s="26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1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69">
        <f>ROUND(AG94,2)</f>
        <v>0</v>
      </c>
      <c r="AL26" s="270"/>
      <c r="AM26" s="270"/>
      <c r="AN26" s="270"/>
      <c r="AO26" s="270"/>
      <c r="AP26" s="37"/>
      <c r="AQ26" s="37"/>
      <c r="AR26" s="40"/>
      <c r="BE26" s="26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1" t="s">
        <v>36</v>
      </c>
      <c r="M28" s="271"/>
      <c r="N28" s="271"/>
      <c r="O28" s="271"/>
      <c r="P28" s="271"/>
      <c r="Q28" s="37"/>
      <c r="R28" s="37"/>
      <c r="S28" s="37"/>
      <c r="T28" s="37"/>
      <c r="U28" s="37"/>
      <c r="V28" s="37"/>
      <c r="W28" s="271" t="s">
        <v>37</v>
      </c>
      <c r="X28" s="271"/>
      <c r="Y28" s="271"/>
      <c r="Z28" s="271"/>
      <c r="AA28" s="271"/>
      <c r="AB28" s="271"/>
      <c r="AC28" s="271"/>
      <c r="AD28" s="271"/>
      <c r="AE28" s="271"/>
      <c r="AF28" s="37"/>
      <c r="AG28" s="37"/>
      <c r="AH28" s="37"/>
      <c r="AI28" s="37"/>
      <c r="AJ28" s="37"/>
      <c r="AK28" s="271" t="s">
        <v>38</v>
      </c>
      <c r="AL28" s="271"/>
      <c r="AM28" s="271"/>
      <c r="AN28" s="271"/>
      <c r="AO28" s="271"/>
      <c r="AP28" s="37"/>
      <c r="AQ28" s="37"/>
      <c r="AR28" s="40"/>
      <c r="BE28" s="261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274">
        <v>0.21</v>
      </c>
      <c r="M29" s="273"/>
      <c r="N29" s="273"/>
      <c r="O29" s="273"/>
      <c r="P29" s="273"/>
      <c r="Q29" s="42"/>
      <c r="R29" s="42"/>
      <c r="S29" s="42"/>
      <c r="T29" s="42"/>
      <c r="U29" s="42"/>
      <c r="V29" s="42"/>
      <c r="W29" s="272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42"/>
      <c r="AG29" s="42"/>
      <c r="AH29" s="42"/>
      <c r="AI29" s="42"/>
      <c r="AJ29" s="42"/>
      <c r="AK29" s="272">
        <f>ROUND(AV94, 2)</f>
        <v>0</v>
      </c>
      <c r="AL29" s="273"/>
      <c r="AM29" s="273"/>
      <c r="AN29" s="273"/>
      <c r="AO29" s="273"/>
      <c r="AP29" s="42"/>
      <c r="AQ29" s="42"/>
      <c r="AR29" s="43"/>
      <c r="BE29" s="262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274">
        <v>0.15</v>
      </c>
      <c r="M30" s="273"/>
      <c r="N30" s="273"/>
      <c r="O30" s="273"/>
      <c r="P30" s="273"/>
      <c r="Q30" s="42"/>
      <c r="R30" s="42"/>
      <c r="S30" s="42"/>
      <c r="T30" s="42"/>
      <c r="U30" s="42"/>
      <c r="V30" s="42"/>
      <c r="W30" s="272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42"/>
      <c r="AG30" s="42"/>
      <c r="AH30" s="42"/>
      <c r="AI30" s="42"/>
      <c r="AJ30" s="42"/>
      <c r="AK30" s="272">
        <f>ROUND(AW94, 2)</f>
        <v>0</v>
      </c>
      <c r="AL30" s="273"/>
      <c r="AM30" s="273"/>
      <c r="AN30" s="273"/>
      <c r="AO30" s="273"/>
      <c r="AP30" s="42"/>
      <c r="AQ30" s="42"/>
      <c r="AR30" s="43"/>
      <c r="BE30" s="262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274">
        <v>0.21</v>
      </c>
      <c r="M31" s="273"/>
      <c r="N31" s="273"/>
      <c r="O31" s="273"/>
      <c r="P31" s="273"/>
      <c r="Q31" s="42"/>
      <c r="R31" s="42"/>
      <c r="S31" s="42"/>
      <c r="T31" s="42"/>
      <c r="U31" s="42"/>
      <c r="V31" s="42"/>
      <c r="W31" s="272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42"/>
      <c r="AG31" s="42"/>
      <c r="AH31" s="42"/>
      <c r="AI31" s="42"/>
      <c r="AJ31" s="42"/>
      <c r="AK31" s="272">
        <v>0</v>
      </c>
      <c r="AL31" s="273"/>
      <c r="AM31" s="273"/>
      <c r="AN31" s="273"/>
      <c r="AO31" s="273"/>
      <c r="AP31" s="42"/>
      <c r="AQ31" s="42"/>
      <c r="AR31" s="43"/>
      <c r="BE31" s="262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274">
        <v>0.15</v>
      </c>
      <c r="M32" s="273"/>
      <c r="N32" s="273"/>
      <c r="O32" s="273"/>
      <c r="P32" s="273"/>
      <c r="Q32" s="42"/>
      <c r="R32" s="42"/>
      <c r="S32" s="42"/>
      <c r="T32" s="42"/>
      <c r="U32" s="42"/>
      <c r="V32" s="42"/>
      <c r="W32" s="272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42"/>
      <c r="AG32" s="42"/>
      <c r="AH32" s="42"/>
      <c r="AI32" s="42"/>
      <c r="AJ32" s="42"/>
      <c r="AK32" s="272">
        <v>0</v>
      </c>
      <c r="AL32" s="273"/>
      <c r="AM32" s="273"/>
      <c r="AN32" s="273"/>
      <c r="AO32" s="273"/>
      <c r="AP32" s="42"/>
      <c r="AQ32" s="42"/>
      <c r="AR32" s="43"/>
      <c r="BE32" s="262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274">
        <v>0</v>
      </c>
      <c r="M33" s="273"/>
      <c r="N33" s="273"/>
      <c r="O33" s="273"/>
      <c r="P33" s="273"/>
      <c r="Q33" s="42"/>
      <c r="R33" s="42"/>
      <c r="S33" s="42"/>
      <c r="T33" s="42"/>
      <c r="U33" s="42"/>
      <c r="V33" s="42"/>
      <c r="W33" s="272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42"/>
      <c r="AG33" s="42"/>
      <c r="AH33" s="42"/>
      <c r="AI33" s="42"/>
      <c r="AJ33" s="42"/>
      <c r="AK33" s="272">
        <v>0</v>
      </c>
      <c r="AL33" s="273"/>
      <c r="AM33" s="273"/>
      <c r="AN33" s="273"/>
      <c r="AO33" s="273"/>
      <c r="AP33" s="42"/>
      <c r="AQ33" s="42"/>
      <c r="AR33" s="43"/>
      <c r="BE33" s="26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1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75" t="s">
        <v>47</v>
      </c>
      <c r="Y35" s="276"/>
      <c r="Z35" s="276"/>
      <c r="AA35" s="276"/>
      <c r="AB35" s="276"/>
      <c r="AC35" s="46"/>
      <c r="AD35" s="46"/>
      <c r="AE35" s="46"/>
      <c r="AF35" s="46"/>
      <c r="AG35" s="46"/>
      <c r="AH35" s="46"/>
      <c r="AI35" s="46"/>
      <c r="AJ35" s="46"/>
      <c r="AK35" s="277">
        <f>SUM(AK26:AK33)</f>
        <v>0</v>
      </c>
      <c r="AL35" s="276"/>
      <c r="AM35" s="276"/>
      <c r="AN35" s="276"/>
      <c r="AO35" s="27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222147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9" t="str">
        <f>K6</f>
        <v>Bečva, oprava toku, km 53,210-53,300, Hustopeče n. Bečvou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Hustopeče nad Bečvou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1" t="str">
        <f>IF(AN8= "","",AN8)</f>
        <v>1. 3. 2023</v>
      </c>
      <c r="AN87" s="28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Povodí Moravy, s.p.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2" t="str">
        <f>IF(E17="","",E17)</f>
        <v>Povodí Moravy, s.p.</v>
      </c>
      <c r="AN89" s="283"/>
      <c r="AO89" s="283"/>
      <c r="AP89" s="283"/>
      <c r="AQ89" s="37"/>
      <c r="AR89" s="40"/>
      <c r="AS89" s="284" t="s">
        <v>55</v>
      </c>
      <c r="AT89" s="28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82" t="str">
        <f>IF(E20="","",E20)</f>
        <v>Ing. Kauer Miroslav</v>
      </c>
      <c r="AN90" s="283"/>
      <c r="AO90" s="283"/>
      <c r="AP90" s="283"/>
      <c r="AQ90" s="37"/>
      <c r="AR90" s="40"/>
      <c r="AS90" s="286"/>
      <c r="AT90" s="28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8"/>
      <c r="AT91" s="28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0" t="s">
        <v>56</v>
      </c>
      <c r="D92" s="291"/>
      <c r="E92" s="291"/>
      <c r="F92" s="291"/>
      <c r="G92" s="291"/>
      <c r="H92" s="74"/>
      <c r="I92" s="292" t="s">
        <v>57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58</v>
      </c>
      <c r="AH92" s="291"/>
      <c r="AI92" s="291"/>
      <c r="AJ92" s="291"/>
      <c r="AK92" s="291"/>
      <c r="AL92" s="291"/>
      <c r="AM92" s="291"/>
      <c r="AN92" s="292" t="s">
        <v>59</v>
      </c>
      <c r="AO92" s="291"/>
      <c r="AP92" s="294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8">
        <f>ROUND(AG95,2)</f>
        <v>0</v>
      </c>
      <c r="AH94" s="298"/>
      <c r="AI94" s="298"/>
      <c r="AJ94" s="298"/>
      <c r="AK94" s="298"/>
      <c r="AL94" s="298"/>
      <c r="AM94" s="298"/>
      <c r="AN94" s="299">
        <f>SUM(AG94,AT94)</f>
        <v>0</v>
      </c>
      <c r="AO94" s="299"/>
      <c r="AP94" s="299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>
      <c r="A95" s="94" t="s">
        <v>79</v>
      </c>
      <c r="B95" s="95"/>
      <c r="C95" s="96"/>
      <c r="D95" s="297" t="s">
        <v>14</v>
      </c>
      <c r="E95" s="297"/>
      <c r="F95" s="297"/>
      <c r="G95" s="297"/>
      <c r="H95" s="297"/>
      <c r="I95" s="97"/>
      <c r="J95" s="297" t="s">
        <v>80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5">
        <f>'222147 - SO 1 - Oprava toku'!J30</f>
        <v>0</v>
      </c>
      <c r="AH95" s="296"/>
      <c r="AI95" s="296"/>
      <c r="AJ95" s="296"/>
      <c r="AK95" s="296"/>
      <c r="AL95" s="296"/>
      <c r="AM95" s="296"/>
      <c r="AN95" s="295">
        <f>SUM(AG95,AT95)</f>
        <v>0</v>
      </c>
      <c r="AO95" s="296"/>
      <c r="AP95" s="296"/>
      <c r="AQ95" s="98" t="s">
        <v>81</v>
      </c>
      <c r="AR95" s="99"/>
      <c r="AS95" s="100">
        <v>0</v>
      </c>
      <c r="AT95" s="101">
        <f>ROUND(SUM(AV95:AW95),2)</f>
        <v>0</v>
      </c>
      <c r="AU95" s="102">
        <f>'222147 - SO 1 - Oprava toku'!P123</f>
        <v>0</v>
      </c>
      <c r="AV95" s="101">
        <f>'222147 - SO 1 - Oprava toku'!J33</f>
        <v>0</v>
      </c>
      <c r="AW95" s="101">
        <f>'222147 - SO 1 - Oprava toku'!J34</f>
        <v>0</v>
      </c>
      <c r="AX95" s="101">
        <f>'222147 - SO 1 - Oprava toku'!J35</f>
        <v>0</v>
      </c>
      <c r="AY95" s="101">
        <f>'222147 - SO 1 - Oprava toku'!J36</f>
        <v>0</v>
      </c>
      <c r="AZ95" s="101">
        <f>'222147 - SO 1 - Oprava toku'!F33</f>
        <v>0</v>
      </c>
      <c r="BA95" s="101">
        <f>'222147 - SO 1 - Oprava toku'!F34</f>
        <v>0</v>
      </c>
      <c r="BB95" s="101">
        <f>'222147 - SO 1 - Oprava toku'!F35</f>
        <v>0</v>
      </c>
      <c r="BC95" s="101">
        <f>'222147 - SO 1 - Oprava toku'!F36</f>
        <v>0</v>
      </c>
      <c r="BD95" s="103">
        <f>'222147 - SO 1 - Oprava toku'!F37</f>
        <v>0</v>
      </c>
      <c r="BT95" s="104" t="s">
        <v>82</v>
      </c>
      <c r="BV95" s="104" t="s">
        <v>77</v>
      </c>
      <c r="BW95" s="104" t="s">
        <v>83</v>
      </c>
      <c r="BX95" s="104" t="s">
        <v>5</v>
      </c>
      <c r="CL95" s="104" t="s">
        <v>1</v>
      </c>
      <c r="CM95" s="104" t="s">
        <v>84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QU8tjVjojOf+qyoFiuvcsnC54EtPRl2IaOS/gjT+rGwpSyGYTwIAsRE39HNz78CG1thYkpr/m56MGpU1M2qWAQ==" saltValue="eH1Y0biAek55wmJm1aUv8BAXz+yRHTyi/JVsNWwWQT0TXP133wTkYR5+/xSw06Dau038YLIBwRDPwl75KaAs/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22147 - SO 1 - Oprava toku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6"/>
  <sheetViews>
    <sheetView showGridLines="0" tabSelected="1" topLeftCell="A35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10.3320312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8" t="s">
        <v>83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84</v>
      </c>
    </row>
    <row r="4" spans="1:46" s="1" customFormat="1" ht="24.95" customHeight="1">
      <c r="B4" s="21"/>
      <c r="D4" s="107" t="s">
        <v>85</v>
      </c>
      <c r="L4" s="21"/>
      <c r="M4" s="108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9" t="s">
        <v>16</v>
      </c>
      <c r="L6" s="21"/>
    </row>
    <row r="7" spans="1:46" s="1" customFormat="1" ht="16.5" customHeight="1">
      <c r="B7" s="21"/>
      <c r="E7" s="301" t="str">
        <f>'Rekapitulace stavby'!K6</f>
        <v>Bečva, oprava toku, km 53,210-53,300, Hustopeče n. Bečvou</v>
      </c>
      <c r="F7" s="302"/>
      <c r="G7" s="302"/>
      <c r="H7" s="302"/>
      <c r="L7" s="21"/>
    </row>
    <row r="8" spans="1:46" s="2" customFormat="1" ht="12" customHeight="1">
      <c r="A8" s="35"/>
      <c r="B8" s="40"/>
      <c r="C8" s="35"/>
      <c r="D8" s="109" t="s">
        <v>86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3" t="s">
        <v>87</v>
      </c>
      <c r="F9" s="304"/>
      <c r="G9" s="304"/>
      <c r="H9" s="30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9" t="s">
        <v>18</v>
      </c>
      <c r="E11" s="35"/>
      <c r="F11" s="110" t="s">
        <v>1</v>
      </c>
      <c r="G11" s="35"/>
      <c r="H11" s="35"/>
      <c r="I11" s="109" t="s">
        <v>19</v>
      </c>
      <c r="J11" s="11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9" t="s">
        <v>20</v>
      </c>
      <c r="E12" s="35"/>
      <c r="F12" s="110" t="s">
        <v>21</v>
      </c>
      <c r="G12" s="35"/>
      <c r="H12" s="35"/>
      <c r="I12" s="109" t="s">
        <v>22</v>
      </c>
      <c r="J12" s="111" t="str">
        <f>'Rekapitulace stavby'!AN8</f>
        <v>1. 3. 2023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9" t="s">
        <v>24</v>
      </c>
      <c r="E14" s="35"/>
      <c r="F14" s="35"/>
      <c r="G14" s="35"/>
      <c r="H14" s="35"/>
      <c r="I14" s="109" t="s">
        <v>25</v>
      </c>
      <c r="J14" s="11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0" t="s">
        <v>26</v>
      </c>
      <c r="F15" s="35"/>
      <c r="G15" s="35"/>
      <c r="H15" s="35"/>
      <c r="I15" s="109" t="s">
        <v>27</v>
      </c>
      <c r="J15" s="11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9" t="s">
        <v>28</v>
      </c>
      <c r="E17" s="35"/>
      <c r="F17" s="35"/>
      <c r="G17" s="35"/>
      <c r="H17" s="35"/>
      <c r="I17" s="109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5" t="str">
        <f>'Rekapitulace stavby'!E14</f>
        <v>Vyplň údaj</v>
      </c>
      <c r="F18" s="306"/>
      <c r="G18" s="306"/>
      <c r="H18" s="306"/>
      <c r="I18" s="10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9" t="s">
        <v>30</v>
      </c>
      <c r="E20" s="35"/>
      <c r="F20" s="35"/>
      <c r="G20" s="35"/>
      <c r="H20" s="35"/>
      <c r="I20" s="109" t="s">
        <v>25</v>
      </c>
      <c r="J20" s="110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0" t="s">
        <v>26</v>
      </c>
      <c r="F21" s="35"/>
      <c r="G21" s="35"/>
      <c r="H21" s="35"/>
      <c r="I21" s="109" t="s">
        <v>27</v>
      </c>
      <c r="J21" s="110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9" t="s">
        <v>32</v>
      </c>
      <c r="E23" s="35"/>
      <c r="F23" s="35"/>
      <c r="G23" s="35"/>
      <c r="H23" s="35"/>
      <c r="I23" s="109" t="s">
        <v>25</v>
      </c>
      <c r="J23" s="110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0" t="s">
        <v>33</v>
      </c>
      <c r="F24" s="35"/>
      <c r="G24" s="35"/>
      <c r="H24" s="35"/>
      <c r="I24" s="109" t="s">
        <v>27</v>
      </c>
      <c r="J24" s="11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9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07" t="s">
        <v>1</v>
      </c>
      <c r="F27" s="307"/>
      <c r="G27" s="307"/>
      <c r="H27" s="30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6" t="s">
        <v>35</v>
      </c>
      <c r="E30" s="35"/>
      <c r="F30" s="35"/>
      <c r="G30" s="35"/>
      <c r="H30" s="35"/>
      <c r="I30" s="35"/>
      <c r="J30" s="11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8" t="s">
        <v>37</v>
      </c>
      <c r="G32" s="35"/>
      <c r="H32" s="35"/>
      <c r="I32" s="118" t="s">
        <v>36</v>
      </c>
      <c r="J32" s="11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9" t="s">
        <v>39</v>
      </c>
      <c r="E33" s="109" t="s">
        <v>40</v>
      </c>
      <c r="F33" s="120">
        <f>ROUND((SUM(BE123:BE455)),  2)</f>
        <v>0</v>
      </c>
      <c r="G33" s="35"/>
      <c r="H33" s="35"/>
      <c r="I33" s="121">
        <v>0.21</v>
      </c>
      <c r="J33" s="120">
        <f>ROUND(((SUM(BE123:BE455))*I33),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9" t="s">
        <v>41</v>
      </c>
      <c r="F34" s="120">
        <f>ROUND((SUM(BF123:BF455)),  2)</f>
        <v>0</v>
      </c>
      <c r="G34" s="35"/>
      <c r="H34" s="35"/>
      <c r="I34" s="121">
        <v>0.15</v>
      </c>
      <c r="J34" s="120">
        <f>ROUND(((SUM(BF123:BF455))*I34),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42</v>
      </c>
      <c r="F35" s="120">
        <f>ROUND((SUM(BG123:BG455)),  2)</f>
        <v>0</v>
      </c>
      <c r="G35" s="35"/>
      <c r="H35" s="35"/>
      <c r="I35" s="121">
        <v>0.21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9" t="s">
        <v>43</v>
      </c>
      <c r="F36" s="120">
        <f>ROUND((SUM(BH123:BH455)),  2)</f>
        <v>0</v>
      </c>
      <c r="G36" s="35"/>
      <c r="H36" s="35"/>
      <c r="I36" s="121">
        <v>0.15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9" t="s">
        <v>44</v>
      </c>
      <c r="F37" s="120">
        <f>ROUND((SUM(BI123:BI455)),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8" t="str">
        <f>E7</f>
        <v>Bečva, oprava toku, km 53,210-53,300, Hustopeče n. Bečvou</v>
      </c>
      <c r="F85" s="309"/>
      <c r="G85" s="309"/>
      <c r="H85" s="30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>222147 - SO 1 - Oprava toku</v>
      </c>
      <c r="F87" s="310"/>
      <c r="G87" s="310"/>
      <c r="H87" s="31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Hustopeče nad Bečvou</v>
      </c>
      <c r="G89" s="37"/>
      <c r="H89" s="37"/>
      <c r="I89" s="30" t="s">
        <v>22</v>
      </c>
      <c r="J89" s="67" t="str">
        <f>IF(J12="","",J12)</f>
        <v>1. 3. 2023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Povodí Moravy, s.p.</v>
      </c>
      <c r="G91" s="37"/>
      <c r="H91" s="37"/>
      <c r="I91" s="30" t="s">
        <v>30</v>
      </c>
      <c r="J91" s="33" t="str">
        <f>E21</f>
        <v>Povodí Moravy, s.p.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>Ing. Kauer Miroslav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0" t="s">
        <v>89</v>
      </c>
      <c r="D94" s="141"/>
      <c r="E94" s="141"/>
      <c r="F94" s="141"/>
      <c r="G94" s="141"/>
      <c r="H94" s="141"/>
      <c r="I94" s="141"/>
      <c r="J94" s="142" t="s">
        <v>90</v>
      </c>
      <c r="K94" s="14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3" t="s">
        <v>91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92</v>
      </c>
    </row>
    <row r="97" spans="1:31" s="9" customFormat="1" ht="24.95" customHeight="1">
      <c r="B97" s="144"/>
      <c r="C97" s="145"/>
      <c r="D97" s="146" t="s">
        <v>93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94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95</v>
      </c>
      <c r="E99" s="153"/>
      <c r="F99" s="153"/>
      <c r="G99" s="153"/>
      <c r="H99" s="153"/>
      <c r="I99" s="153"/>
      <c r="J99" s="154">
        <f>J367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96</v>
      </c>
      <c r="E100" s="153"/>
      <c r="F100" s="153"/>
      <c r="G100" s="153"/>
      <c r="H100" s="153"/>
      <c r="I100" s="153"/>
      <c r="J100" s="154">
        <f>J399</f>
        <v>0</v>
      </c>
      <c r="K100" s="151"/>
      <c r="L100" s="155"/>
    </row>
    <row r="101" spans="1:31" s="9" customFormat="1" ht="24.95" customHeight="1">
      <c r="B101" s="144"/>
      <c r="C101" s="145"/>
      <c r="D101" s="146" t="s">
        <v>97</v>
      </c>
      <c r="E101" s="147"/>
      <c r="F101" s="147"/>
      <c r="G101" s="147"/>
      <c r="H101" s="147"/>
      <c r="I101" s="147"/>
      <c r="J101" s="148">
        <f>J402</f>
        <v>0</v>
      </c>
      <c r="K101" s="145"/>
      <c r="L101" s="149"/>
    </row>
    <row r="102" spans="1:31" s="10" customFormat="1" ht="19.899999999999999" customHeight="1">
      <c r="B102" s="150"/>
      <c r="C102" s="151"/>
      <c r="D102" s="152" t="s">
        <v>98</v>
      </c>
      <c r="E102" s="153"/>
      <c r="F102" s="153"/>
      <c r="G102" s="153"/>
      <c r="H102" s="153"/>
      <c r="I102" s="153"/>
      <c r="J102" s="154">
        <f>J403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99</v>
      </c>
      <c r="E103" s="153"/>
      <c r="F103" s="153"/>
      <c r="G103" s="153"/>
      <c r="H103" s="153"/>
      <c r="I103" s="153"/>
      <c r="J103" s="154">
        <f>J407</f>
        <v>0</v>
      </c>
      <c r="K103" s="151"/>
      <c r="L103" s="15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100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08" t="str">
        <f>E7</f>
        <v>Bečva, oprava toku, km 53,210-53,300, Hustopeče n. Bečvou</v>
      </c>
      <c r="F113" s="309"/>
      <c r="G113" s="309"/>
      <c r="H113" s="309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86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9" t="str">
        <f>E9</f>
        <v>222147 - SO 1 - Oprava toku</v>
      </c>
      <c r="F115" s="310"/>
      <c r="G115" s="310"/>
      <c r="H115" s="310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>Hustopeče nad Bečvou</v>
      </c>
      <c r="G117" s="37"/>
      <c r="H117" s="37"/>
      <c r="I117" s="30" t="s">
        <v>22</v>
      </c>
      <c r="J117" s="67" t="str">
        <f>IF(J12="","",J12)</f>
        <v>1. 3. 2023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>Povodí Moravy, s.p.</v>
      </c>
      <c r="G119" s="37"/>
      <c r="H119" s="37"/>
      <c r="I119" s="30" t="s">
        <v>30</v>
      </c>
      <c r="J119" s="33" t="str">
        <f>E21</f>
        <v>Povodí Moravy, s.p.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30" t="s">
        <v>32</v>
      </c>
      <c r="J120" s="33" t="str">
        <f>E24</f>
        <v>Ing. Kauer Miroslav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56"/>
      <c r="B122" s="157"/>
      <c r="C122" s="158" t="s">
        <v>101</v>
      </c>
      <c r="D122" s="159" t="s">
        <v>60</v>
      </c>
      <c r="E122" s="159" t="s">
        <v>56</v>
      </c>
      <c r="F122" s="159" t="s">
        <v>57</v>
      </c>
      <c r="G122" s="159" t="s">
        <v>102</v>
      </c>
      <c r="H122" s="159" t="s">
        <v>103</v>
      </c>
      <c r="I122" s="159" t="s">
        <v>104</v>
      </c>
      <c r="J122" s="160" t="s">
        <v>90</v>
      </c>
      <c r="K122" s="161" t="s">
        <v>105</v>
      </c>
      <c r="L122" s="162"/>
      <c r="M122" s="76" t="s">
        <v>1</v>
      </c>
      <c r="N122" s="77" t="s">
        <v>39</v>
      </c>
      <c r="O122" s="77" t="s">
        <v>106</v>
      </c>
      <c r="P122" s="77" t="s">
        <v>107</v>
      </c>
      <c r="Q122" s="77" t="s">
        <v>108</v>
      </c>
      <c r="R122" s="77" t="s">
        <v>109</v>
      </c>
      <c r="S122" s="77" t="s">
        <v>110</v>
      </c>
      <c r="T122" s="78" t="s">
        <v>111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5"/>
      <c r="B123" s="36"/>
      <c r="C123" s="83" t="s">
        <v>112</v>
      </c>
      <c r="D123" s="37"/>
      <c r="E123" s="37"/>
      <c r="F123" s="37"/>
      <c r="G123" s="37"/>
      <c r="H123" s="37"/>
      <c r="I123" s="37"/>
      <c r="J123" s="163">
        <f>BK123</f>
        <v>0</v>
      </c>
      <c r="K123" s="37"/>
      <c r="L123" s="40"/>
      <c r="M123" s="79"/>
      <c r="N123" s="164"/>
      <c r="O123" s="80"/>
      <c r="P123" s="165">
        <f>P124+P402</f>
        <v>0</v>
      </c>
      <c r="Q123" s="80"/>
      <c r="R123" s="165">
        <f>R124+R402</f>
        <v>1087.2125477200002</v>
      </c>
      <c r="S123" s="80"/>
      <c r="T123" s="166">
        <f>T124+T402</f>
        <v>41.86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74</v>
      </c>
      <c r="AU123" s="18" t="s">
        <v>92</v>
      </c>
      <c r="BK123" s="167">
        <f>BK124+BK402</f>
        <v>0</v>
      </c>
    </row>
    <row r="124" spans="1:65" s="12" customFormat="1" ht="25.9" customHeight="1">
      <c r="B124" s="168"/>
      <c r="C124" s="169"/>
      <c r="D124" s="170" t="s">
        <v>74</v>
      </c>
      <c r="E124" s="171" t="s">
        <v>113</v>
      </c>
      <c r="F124" s="171" t="s">
        <v>114</v>
      </c>
      <c r="G124" s="169"/>
      <c r="H124" s="169"/>
      <c r="I124" s="172"/>
      <c r="J124" s="173">
        <f>BK124</f>
        <v>0</v>
      </c>
      <c r="K124" s="169"/>
      <c r="L124" s="174"/>
      <c r="M124" s="175"/>
      <c r="N124" s="176"/>
      <c r="O124" s="176"/>
      <c r="P124" s="177">
        <f>P125+P367+P399</f>
        <v>0</v>
      </c>
      <c r="Q124" s="176"/>
      <c r="R124" s="177">
        <f>R125+R367+R399</f>
        <v>1087.2125477200002</v>
      </c>
      <c r="S124" s="176"/>
      <c r="T124" s="178">
        <f>T125+T367+T399</f>
        <v>41.86</v>
      </c>
      <c r="AR124" s="179" t="s">
        <v>82</v>
      </c>
      <c r="AT124" s="180" t="s">
        <v>74</v>
      </c>
      <c r="AU124" s="180" t="s">
        <v>75</v>
      </c>
      <c r="AY124" s="179" t="s">
        <v>115</v>
      </c>
      <c r="BK124" s="181">
        <f>BK125+BK367+BK399</f>
        <v>0</v>
      </c>
    </row>
    <row r="125" spans="1:65" s="12" customFormat="1" ht="22.9" customHeight="1">
      <c r="B125" s="168"/>
      <c r="C125" s="169"/>
      <c r="D125" s="170" t="s">
        <v>74</v>
      </c>
      <c r="E125" s="182" t="s">
        <v>82</v>
      </c>
      <c r="F125" s="182" t="s">
        <v>116</v>
      </c>
      <c r="G125" s="169"/>
      <c r="H125" s="169"/>
      <c r="I125" s="172"/>
      <c r="J125" s="183">
        <f>BK125</f>
        <v>0</v>
      </c>
      <c r="K125" s="169"/>
      <c r="L125" s="174"/>
      <c r="M125" s="175"/>
      <c r="N125" s="176"/>
      <c r="O125" s="176"/>
      <c r="P125" s="177">
        <f>SUM(P126:P366)</f>
        <v>0</v>
      </c>
      <c r="Q125" s="176"/>
      <c r="R125" s="177">
        <f>SUM(R126:R366)</f>
        <v>9.3751810000000013</v>
      </c>
      <c r="S125" s="176"/>
      <c r="T125" s="178">
        <f>SUM(T126:T366)</f>
        <v>41.86</v>
      </c>
      <c r="AR125" s="179" t="s">
        <v>82</v>
      </c>
      <c r="AT125" s="180" t="s">
        <v>74</v>
      </c>
      <c r="AU125" s="180" t="s">
        <v>82</v>
      </c>
      <c r="AY125" s="179" t="s">
        <v>115</v>
      </c>
      <c r="BK125" s="181">
        <f>SUM(BK126:BK366)</f>
        <v>0</v>
      </c>
    </row>
    <row r="126" spans="1:65" s="2" customFormat="1" ht="16.5" customHeight="1">
      <c r="A126" s="35"/>
      <c r="B126" s="36"/>
      <c r="C126" s="184" t="s">
        <v>82</v>
      </c>
      <c r="D126" s="184" t="s">
        <v>117</v>
      </c>
      <c r="E126" s="185" t="s">
        <v>118</v>
      </c>
      <c r="F126" s="186" t="s">
        <v>119</v>
      </c>
      <c r="G126" s="187" t="s">
        <v>120</v>
      </c>
      <c r="H126" s="188">
        <v>15</v>
      </c>
      <c r="I126" s="189"/>
      <c r="J126" s="190">
        <f>ROUND(I126*H126,2)</f>
        <v>0</v>
      </c>
      <c r="K126" s="191"/>
      <c r="L126" s="40"/>
      <c r="M126" s="192" t="s">
        <v>1</v>
      </c>
      <c r="N126" s="193" t="s">
        <v>40</v>
      </c>
      <c r="O126" s="72"/>
      <c r="P126" s="194">
        <f>O126*H126</f>
        <v>0</v>
      </c>
      <c r="Q126" s="194">
        <v>3.0000000000000001E-5</v>
      </c>
      <c r="R126" s="194">
        <f>Q126*H126</f>
        <v>4.4999999999999999E-4</v>
      </c>
      <c r="S126" s="194">
        <v>0</v>
      </c>
      <c r="T126" s="19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6" t="s">
        <v>121</v>
      </c>
      <c r="AT126" s="196" t="s">
        <v>117</v>
      </c>
      <c r="AU126" s="196" t="s">
        <v>84</v>
      </c>
      <c r="AY126" s="18" t="s">
        <v>115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8" t="s">
        <v>82</v>
      </c>
      <c r="BK126" s="197">
        <f>ROUND(I126*H126,2)</f>
        <v>0</v>
      </c>
      <c r="BL126" s="18" t="s">
        <v>121</v>
      </c>
      <c r="BM126" s="196" t="s">
        <v>122</v>
      </c>
    </row>
    <row r="127" spans="1:65" s="2" customFormat="1" ht="19.5">
      <c r="A127" s="35"/>
      <c r="B127" s="36"/>
      <c r="C127" s="37"/>
      <c r="D127" s="198" t="s">
        <v>123</v>
      </c>
      <c r="E127" s="37"/>
      <c r="F127" s="199" t="s">
        <v>124</v>
      </c>
      <c r="G127" s="37"/>
      <c r="H127" s="37"/>
      <c r="I127" s="200"/>
      <c r="J127" s="37"/>
      <c r="K127" s="37"/>
      <c r="L127" s="40"/>
      <c r="M127" s="201"/>
      <c r="N127" s="202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123</v>
      </c>
      <c r="AU127" s="18" t="s">
        <v>84</v>
      </c>
    </row>
    <row r="128" spans="1:65" s="13" customFormat="1" ht="11.25">
      <c r="B128" s="203"/>
      <c r="C128" s="204"/>
      <c r="D128" s="198" t="s">
        <v>125</v>
      </c>
      <c r="E128" s="205" t="s">
        <v>1</v>
      </c>
      <c r="F128" s="206" t="s">
        <v>8</v>
      </c>
      <c r="G128" s="204"/>
      <c r="H128" s="207">
        <v>15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125</v>
      </c>
      <c r="AU128" s="213" t="s">
        <v>84</v>
      </c>
      <c r="AV128" s="13" t="s">
        <v>84</v>
      </c>
      <c r="AW128" s="13" t="s">
        <v>31</v>
      </c>
      <c r="AX128" s="13" t="s">
        <v>82</v>
      </c>
      <c r="AY128" s="213" t="s">
        <v>115</v>
      </c>
    </row>
    <row r="129" spans="1:65" s="2" customFormat="1" ht="37.9" customHeight="1">
      <c r="A129" s="35"/>
      <c r="B129" s="36"/>
      <c r="C129" s="184" t="s">
        <v>84</v>
      </c>
      <c r="D129" s="184" t="s">
        <v>117</v>
      </c>
      <c r="E129" s="185" t="s">
        <v>126</v>
      </c>
      <c r="F129" s="186" t="s">
        <v>127</v>
      </c>
      <c r="G129" s="187" t="s">
        <v>120</v>
      </c>
      <c r="H129" s="188">
        <v>15</v>
      </c>
      <c r="I129" s="189"/>
      <c r="J129" s="190">
        <f>ROUND(I129*H129,2)</f>
        <v>0</v>
      </c>
      <c r="K129" s="191"/>
      <c r="L129" s="40"/>
      <c r="M129" s="192" t="s">
        <v>1</v>
      </c>
      <c r="N129" s="193" t="s">
        <v>40</v>
      </c>
      <c r="O129" s="72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6" t="s">
        <v>121</v>
      </c>
      <c r="AT129" s="196" t="s">
        <v>117</v>
      </c>
      <c r="AU129" s="196" t="s">
        <v>84</v>
      </c>
      <c r="AY129" s="18" t="s">
        <v>115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8" t="s">
        <v>82</v>
      </c>
      <c r="BK129" s="197">
        <f>ROUND(I129*H129,2)</f>
        <v>0</v>
      </c>
      <c r="BL129" s="18" t="s">
        <v>121</v>
      </c>
      <c r="BM129" s="196" t="s">
        <v>128</v>
      </c>
    </row>
    <row r="130" spans="1:65" s="2" customFormat="1" ht="29.25">
      <c r="A130" s="35"/>
      <c r="B130" s="36"/>
      <c r="C130" s="37"/>
      <c r="D130" s="198" t="s">
        <v>123</v>
      </c>
      <c r="E130" s="37"/>
      <c r="F130" s="199" t="s">
        <v>129</v>
      </c>
      <c r="G130" s="37"/>
      <c r="H130" s="37"/>
      <c r="I130" s="200"/>
      <c r="J130" s="37"/>
      <c r="K130" s="37"/>
      <c r="L130" s="40"/>
      <c r="M130" s="201"/>
      <c r="N130" s="202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123</v>
      </c>
      <c r="AU130" s="18" t="s">
        <v>84</v>
      </c>
    </row>
    <row r="131" spans="1:65" s="13" customFormat="1" ht="11.25">
      <c r="B131" s="203"/>
      <c r="C131" s="204"/>
      <c r="D131" s="198" t="s">
        <v>125</v>
      </c>
      <c r="E131" s="205" t="s">
        <v>1</v>
      </c>
      <c r="F131" s="206" t="s">
        <v>130</v>
      </c>
      <c r="G131" s="204"/>
      <c r="H131" s="207">
        <v>15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125</v>
      </c>
      <c r="AU131" s="213" t="s">
        <v>84</v>
      </c>
      <c r="AV131" s="13" t="s">
        <v>84</v>
      </c>
      <c r="AW131" s="13" t="s">
        <v>31</v>
      </c>
      <c r="AX131" s="13" t="s">
        <v>82</v>
      </c>
      <c r="AY131" s="213" t="s">
        <v>115</v>
      </c>
    </row>
    <row r="132" spans="1:65" s="2" customFormat="1" ht="24.2" customHeight="1">
      <c r="A132" s="35"/>
      <c r="B132" s="36"/>
      <c r="C132" s="184" t="s">
        <v>131</v>
      </c>
      <c r="D132" s="184" t="s">
        <v>117</v>
      </c>
      <c r="E132" s="185" t="s">
        <v>132</v>
      </c>
      <c r="F132" s="186" t="s">
        <v>133</v>
      </c>
      <c r="G132" s="187" t="s">
        <v>134</v>
      </c>
      <c r="H132" s="188">
        <v>2</v>
      </c>
      <c r="I132" s="189"/>
      <c r="J132" s="190">
        <f>ROUND(I132*H132,2)</f>
        <v>0</v>
      </c>
      <c r="K132" s="191"/>
      <c r="L132" s="40"/>
      <c r="M132" s="192" t="s">
        <v>1</v>
      </c>
      <c r="N132" s="193" t="s">
        <v>40</v>
      </c>
      <c r="O132" s="72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6" t="s">
        <v>121</v>
      </c>
      <c r="AT132" s="196" t="s">
        <v>117</v>
      </c>
      <c r="AU132" s="196" t="s">
        <v>84</v>
      </c>
      <c r="AY132" s="18" t="s">
        <v>115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8" t="s">
        <v>82</v>
      </c>
      <c r="BK132" s="197">
        <f>ROUND(I132*H132,2)</f>
        <v>0</v>
      </c>
      <c r="BL132" s="18" t="s">
        <v>121</v>
      </c>
      <c r="BM132" s="196" t="s">
        <v>135</v>
      </c>
    </row>
    <row r="133" spans="1:65" s="2" customFormat="1" ht="19.5">
      <c r="A133" s="35"/>
      <c r="B133" s="36"/>
      <c r="C133" s="37"/>
      <c r="D133" s="198" t="s">
        <v>123</v>
      </c>
      <c r="E133" s="37"/>
      <c r="F133" s="199" t="s">
        <v>136</v>
      </c>
      <c r="G133" s="37"/>
      <c r="H133" s="37"/>
      <c r="I133" s="200"/>
      <c r="J133" s="37"/>
      <c r="K133" s="37"/>
      <c r="L133" s="40"/>
      <c r="M133" s="201"/>
      <c r="N133" s="202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123</v>
      </c>
      <c r="AU133" s="18" t="s">
        <v>84</v>
      </c>
    </row>
    <row r="134" spans="1:65" s="13" customFormat="1" ht="11.25">
      <c r="B134" s="203"/>
      <c r="C134" s="204"/>
      <c r="D134" s="198" t="s">
        <v>125</v>
      </c>
      <c r="E134" s="205" t="s">
        <v>1</v>
      </c>
      <c r="F134" s="206" t="s">
        <v>137</v>
      </c>
      <c r="G134" s="204"/>
      <c r="H134" s="207">
        <v>2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125</v>
      </c>
      <c r="AU134" s="213" t="s">
        <v>84</v>
      </c>
      <c r="AV134" s="13" t="s">
        <v>84</v>
      </c>
      <c r="AW134" s="13" t="s">
        <v>31</v>
      </c>
      <c r="AX134" s="13" t="s">
        <v>82</v>
      </c>
      <c r="AY134" s="213" t="s">
        <v>115</v>
      </c>
    </row>
    <row r="135" spans="1:65" s="2" customFormat="1" ht="16.5" customHeight="1">
      <c r="A135" s="35"/>
      <c r="B135" s="36"/>
      <c r="C135" s="184" t="s">
        <v>121</v>
      </c>
      <c r="D135" s="184" t="s">
        <v>117</v>
      </c>
      <c r="E135" s="185" t="s">
        <v>138</v>
      </c>
      <c r="F135" s="186" t="s">
        <v>139</v>
      </c>
      <c r="G135" s="187" t="s">
        <v>134</v>
      </c>
      <c r="H135" s="188">
        <v>2</v>
      </c>
      <c r="I135" s="189"/>
      <c r="J135" s="190">
        <f>ROUND(I135*H135,2)</f>
        <v>0</v>
      </c>
      <c r="K135" s="191"/>
      <c r="L135" s="40"/>
      <c r="M135" s="192" t="s">
        <v>1</v>
      </c>
      <c r="N135" s="193" t="s">
        <v>40</v>
      </c>
      <c r="O135" s="72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6" t="s">
        <v>121</v>
      </c>
      <c r="AT135" s="196" t="s">
        <v>117</v>
      </c>
      <c r="AU135" s="196" t="s">
        <v>84</v>
      </c>
      <c r="AY135" s="18" t="s">
        <v>115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8" t="s">
        <v>82</v>
      </c>
      <c r="BK135" s="197">
        <f>ROUND(I135*H135,2)</f>
        <v>0</v>
      </c>
      <c r="BL135" s="18" t="s">
        <v>121</v>
      </c>
      <c r="BM135" s="196" t="s">
        <v>140</v>
      </c>
    </row>
    <row r="136" spans="1:65" s="2" customFormat="1" ht="19.5">
      <c r="A136" s="35"/>
      <c r="B136" s="36"/>
      <c r="C136" s="37"/>
      <c r="D136" s="198" t="s">
        <v>123</v>
      </c>
      <c r="E136" s="37"/>
      <c r="F136" s="199" t="s">
        <v>141</v>
      </c>
      <c r="G136" s="37"/>
      <c r="H136" s="37"/>
      <c r="I136" s="200"/>
      <c r="J136" s="37"/>
      <c r="K136" s="37"/>
      <c r="L136" s="40"/>
      <c r="M136" s="201"/>
      <c r="N136" s="202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123</v>
      </c>
      <c r="AU136" s="18" t="s">
        <v>84</v>
      </c>
    </row>
    <row r="137" spans="1:65" s="2" customFormat="1" ht="24.2" customHeight="1">
      <c r="A137" s="35"/>
      <c r="B137" s="36"/>
      <c r="C137" s="184" t="s">
        <v>142</v>
      </c>
      <c r="D137" s="184" t="s">
        <v>117</v>
      </c>
      <c r="E137" s="185" t="s">
        <v>143</v>
      </c>
      <c r="F137" s="186" t="s">
        <v>144</v>
      </c>
      <c r="G137" s="187" t="s">
        <v>134</v>
      </c>
      <c r="H137" s="188">
        <v>2</v>
      </c>
      <c r="I137" s="189"/>
      <c r="J137" s="190">
        <f>ROUND(I137*H137,2)</f>
        <v>0</v>
      </c>
      <c r="K137" s="191"/>
      <c r="L137" s="40"/>
      <c r="M137" s="192" t="s">
        <v>1</v>
      </c>
      <c r="N137" s="193" t="s">
        <v>40</v>
      </c>
      <c r="O137" s="72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6" t="s">
        <v>121</v>
      </c>
      <c r="AT137" s="196" t="s">
        <v>117</v>
      </c>
      <c r="AU137" s="196" t="s">
        <v>84</v>
      </c>
      <c r="AY137" s="18" t="s">
        <v>115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8" t="s">
        <v>82</v>
      </c>
      <c r="BK137" s="197">
        <f>ROUND(I137*H137,2)</f>
        <v>0</v>
      </c>
      <c r="BL137" s="18" t="s">
        <v>121</v>
      </c>
      <c r="BM137" s="196" t="s">
        <v>145</v>
      </c>
    </row>
    <row r="138" spans="1:65" s="2" customFormat="1" ht="19.5">
      <c r="A138" s="35"/>
      <c r="B138" s="36"/>
      <c r="C138" s="37"/>
      <c r="D138" s="198" t="s">
        <v>123</v>
      </c>
      <c r="E138" s="37"/>
      <c r="F138" s="199" t="s">
        <v>146</v>
      </c>
      <c r="G138" s="37"/>
      <c r="H138" s="37"/>
      <c r="I138" s="200"/>
      <c r="J138" s="37"/>
      <c r="K138" s="37"/>
      <c r="L138" s="40"/>
      <c r="M138" s="201"/>
      <c r="N138" s="202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123</v>
      </c>
      <c r="AU138" s="18" t="s">
        <v>84</v>
      </c>
    </row>
    <row r="139" spans="1:65" s="13" customFormat="1" ht="11.25">
      <c r="B139" s="203"/>
      <c r="C139" s="204"/>
      <c r="D139" s="198" t="s">
        <v>125</v>
      </c>
      <c r="E139" s="205" t="s">
        <v>1</v>
      </c>
      <c r="F139" s="206" t="s">
        <v>147</v>
      </c>
      <c r="G139" s="204"/>
      <c r="H139" s="207">
        <v>2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125</v>
      </c>
      <c r="AU139" s="213" t="s">
        <v>84</v>
      </c>
      <c r="AV139" s="13" t="s">
        <v>84</v>
      </c>
      <c r="AW139" s="13" t="s">
        <v>31</v>
      </c>
      <c r="AX139" s="13" t="s">
        <v>82</v>
      </c>
      <c r="AY139" s="213" t="s">
        <v>115</v>
      </c>
    </row>
    <row r="140" spans="1:65" s="2" customFormat="1" ht="16.5" customHeight="1">
      <c r="A140" s="35"/>
      <c r="B140" s="36"/>
      <c r="C140" s="184" t="s">
        <v>148</v>
      </c>
      <c r="D140" s="184" t="s">
        <v>117</v>
      </c>
      <c r="E140" s="185" t="s">
        <v>149</v>
      </c>
      <c r="F140" s="186" t="s">
        <v>150</v>
      </c>
      <c r="G140" s="187" t="s">
        <v>151</v>
      </c>
      <c r="H140" s="188">
        <v>23</v>
      </c>
      <c r="I140" s="189"/>
      <c r="J140" s="190">
        <f>ROUND(I140*H140,2)</f>
        <v>0</v>
      </c>
      <c r="K140" s="191"/>
      <c r="L140" s="40"/>
      <c r="M140" s="192" t="s">
        <v>1</v>
      </c>
      <c r="N140" s="193" t="s">
        <v>40</v>
      </c>
      <c r="O140" s="72"/>
      <c r="P140" s="194">
        <f>O140*H140</f>
        <v>0</v>
      </c>
      <c r="Q140" s="194">
        <v>0</v>
      </c>
      <c r="R140" s="194">
        <f>Q140*H140</f>
        <v>0</v>
      </c>
      <c r="S140" s="194">
        <v>1.82</v>
      </c>
      <c r="T140" s="195">
        <f>S140*H140</f>
        <v>41.86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6" t="s">
        <v>121</v>
      </c>
      <c r="AT140" s="196" t="s">
        <v>117</v>
      </c>
      <c r="AU140" s="196" t="s">
        <v>84</v>
      </c>
      <c r="AY140" s="18" t="s">
        <v>115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8" t="s">
        <v>82</v>
      </c>
      <c r="BK140" s="197">
        <f>ROUND(I140*H140,2)</f>
        <v>0</v>
      </c>
      <c r="BL140" s="18" t="s">
        <v>121</v>
      </c>
      <c r="BM140" s="196" t="s">
        <v>152</v>
      </c>
    </row>
    <row r="141" spans="1:65" s="2" customFormat="1" ht="19.5">
      <c r="A141" s="35"/>
      <c r="B141" s="36"/>
      <c r="C141" s="37"/>
      <c r="D141" s="198" t="s">
        <v>123</v>
      </c>
      <c r="E141" s="37"/>
      <c r="F141" s="199" t="s">
        <v>153</v>
      </c>
      <c r="G141" s="37"/>
      <c r="H141" s="37"/>
      <c r="I141" s="200"/>
      <c r="J141" s="37"/>
      <c r="K141" s="37"/>
      <c r="L141" s="40"/>
      <c r="M141" s="201"/>
      <c r="N141" s="202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123</v>
      </c>
      <c r="AU141" s="18" t="s">
        <v>84</v>
      </c>
    </row>
    <row r="142" spans="1:65" s="13" customFormat="1" ht="33.75">
      <c r="B142" s="203"/>
      <c r="C142" s="204"/>
      <c r="D142" s="198" t="s">
        <v>125</v>
      </c>
      <c r="E142" s="205" t="s">
        <v>1</v>
      </c>
      <c r="F142" s="206" t="s">
        <v>154</v>
      </c>
      <c r="G142" s="204"/>
      <c r="H142" s="207">
        <v>14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125</v>
      </c>
      <c r="AU142" s="213" t="s">
        <v>84</v>
      </c>
      <c r="AV142" s="13" t="s">
        <v>84</v>
      </c>
      <c r="AW142" s="13" t="s">
        <v>31</v>
      </c>
      <c r="AX142" s="13" t="s">
        <v>75</v>
      </c>
      <c r="AY142" s="213" t="s">
        <v>115</v>
      </c>
    </row>
    <row r="143" spans="1:65" s="13" customFormat="1" ht="33.75">
      <c r="B143" s="203"/>
      <c r="C143" s="204"/>
      <c r="D143" s="198" t="s">
        <v>125</v>
      </c>
      <c r="E143" s="205" t="s">
        <v>1</v>
      </c>
      <c r="F143" s="206" t="s">
        <v>155</v>
      </c>
      <c r="G143" s="204"/>
      <c r="H143" s="207">
        <v>9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125</v>
      </c>
      <c r="AU143" s="213" t="s">
        <v>84</v>
      </c>
      <c r="AV143" s="13" t="s">
        <v>84</v>
      </c>
      <c r="AW143" s="13" t="s">
        <v>31</v>
      </c>
      <c r="AX143" s="13" t="s">
        <v>75</v>
      </c>
      <c r="AY143" s="213" t="s">
        <v>115</v>
      </c>
    </row>
    <row r="144" spans="1:65" s="14" customFormat="1" ht="11.25">
      <c r="B144" s="214"/>
      <c r="C144" s="215"/>
      <c r="D144" s="198" t="s">
        <v>125</v>
      </c>
      <c r="E144" s="216" t="s">
        <v>1</v>
      </c>
      <c r="F144" s="217" t="s">
        <v>156</v>
      </c>
      <c r="G144" s="215"/>
      <c r="H144" s="218">
        <v>23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125</v>
      </c>
      <c r="AU144" s="224" t="s">
        <v>84</v>
      </c>
      <c r="AV144" s="14" t="s">
        <v>121</v>
      </c>
      <c r="AW144" s="14" t="s">
        <v>31</v>
      </c>
      <c r="AX144" s="14" t="s">
        <v>82</v>
      </c>
      <c r="AY144" s="224" t="s">
        <v>115</v>
      </c>
    </row>
    <row r="145" spans="1:65" s="2" customFormat="1" ht="24.2" customHeight="1">
      <c r="A145" s="35"/>
      <c r="B145" s="36"/>
      <c r="C145" s="184" t="s">
        <v>157</v>
      </c>
      <c r="D145" s="184" t="s">
        <v>117</v>
      </c>
      <c r="E145" s="185" t="s">
        <v>158</v>
      </c>
      <c r="F145" s="186" t="s">
        <v>159</v>
      </c>
      <c r="G145" s="187" t="s">
        <v>151</v>
      </c>
      <c r="H145" s="188">
        <v>23</v>
      </c>
      <c r="I145" s="189"/>
      <c r="J145" s="190">
        <f>ROUND(I145*H145,2)</f>
        <v>0</v>
      </c>
      <c r="K145" s="191"/>
      <c r="L145" s="40"/>
      <c r="M145" s="192" t="s">
        <v>1</v>
      </c>
      <c r="N145" s="193" t="s">
        <v>40</v>
      </c>
      <c r="O145" s="72"/>
      <c r="P145" s="194">
        <f>O145*H145</f>
        <v>0</v>
      </c>
      <c r="Q145" s="194">
        <v>0.4</v>
      </c>
      <c r="R145" s="194">
        <f>Q145*H145</f>
        <v>9.2000000000000011</v>
      </c>
      <c r="S145" s="194">
        <v>0</v>
      </c>
      <c r="T145" s="19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6" t="s">
        <v>121</v>
      </c>
      <c r="AT145" s="196" t="s">
        <v>117</v>
      </c>
      <c r="AU145" s="196" t="s">
        <v>84</v>
      </c>
      <c r="AY145" s="18" t="s">
        <v>115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8" t="s">
        <v>82</v>
      </c>
      <c r="BK145" s="197">
        <f>ROUND(I145*H145,2)</f>
        <v>0</v>
      </c>
      <c r="BL145" s="18" t="s">
        <v>121</v>
      </c>
      <c r="BM145" s="196" t="s">
        <v>160</v>
      </c>
    </row>
    <row r="146" spans="1:65" s="2" customFormat="1" ht="29.25">
      <c r="A146" s="35"/>
      <c r="B146" s="36"/>
      <c r="C146" s="37"/>
      <c r="D146" s="198" t="s">
        <v>123</v>
      </c>
      <c r="E146" s="37"/>
      <c r="F146" s="199" t="s">
        <v>161</v>
      </c>
      <c r="G146" s="37"/>
      <c r="H146" s="37"/>
      <c r="I146" s="200"/>
      <c r="J146" s="37"/>
      <c r="K146" s="37"/>
      <c r="L146" s="40"/>
      <c r="M146" s="201"/>
      <c r="N146" s="202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123</v>
      </c>
      <c r="AU146" s="18" t="s">
        <v>84</v>
      </c>
    </row>
    <row r="147" spans="1:65" s="13" customFormat="1" ht="33.75">
      <c r="B147" s="203"/>
      <c r="C147" s="204"/>
      <c r="D147" s="198" t="s">
        <v>125</v>
      </c>
      <c r="E147" s="205" t="s">
        <v>1</v>
      </c>
      <c r="F147" s="206" t="s">
        <v>162</v>
      </c>
      <c r="G147" s="204"/>
      <c r="H147" s="207">
        <v>9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125</v>
      </c>
      <c r="AU147" s="213" t="s">
        <v>84</v>
      </c>
      <c r="AV147" s="13" t="s">
        <v>84</v>
      </c>
      <c r="AW147" s="13" t="s">
        <v>31</v>
      </c>
      <c r="AX147" s="13" t="s">
        <v>75</v>
      </c>
      <c r="AY147" s="213" t="s">
        <v>115</v>
      </c>
    </row>
    <row r="148" spans="1:65" s="13" customFormat="1" ht="33.75">
      <c r="B148" s="203"/>
      <c r="C148" s="204"/>
      <c r="D148" s="198" t="s">
        <v>125</v>
      </c>
      <c r="E148" s="205" t="s">
        <v>1</v>
      </c>
      <c r="F148" s="206" t="s">
        <v>163</v>
      </c>
      <c r="G148" s="204"/>
      <c r="H148" s="207">
        <v>14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125</v>
      </c>
      <c r="AU148" s="213" t="s">
        <v>84</v>
      </c>
      <c r="AV148" s="13" t="s">
        <v>84</v>
      </c>
      <c r="AW148" s="13" t="s">
        <v>31</v>
      </c>
      <c r="AX148" s="13" t="s">
        <v>75</v>
      </c>
      <c r="AY148" s="213" t="s">
        <v>115</v>
      </c>
    </row>
    <row r="149" spans="1:65" s="14" customFormat="1" ht="11.25">
      <c r="B149" s="214"/>
      <c r="C149" s="215"/>
      <c r="D149" s="198" t="s">
        <v>125</v>
      </c>
      <c r="E149" s="216" t="s">
        <v>1</v>
      </c>
      <c r="F149" s="217" t="s">
        <v>156</v>
      </c>
      <c r="G149" s="215"/>
      <c r="H149" s="218">
        <v>23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125</v>
      </c>
      <c r="AU149" s="224" t="s">
        <v>84</v>
      </c>
      <c r="AV149" s="14" t="s">
        <v>121</v>
      </c>
      <c r="AW149" s="14" t="s">
        <v>31</v>
      </c>
      <c r="AX149" s="14" t="s">
        <v>82</v>
      </c>
      <c r="AY149" s="224" t="s">
        <v>115</v>
      </c>
    </row>
    <row r="150" spans="1:65" s="2" customFormat="1" ht="24.2" customHeight="1">
      <c r="A150" s="35"/>
      <c r="B150" s="36"/>
      <c r="C150" s="184" t="s">
        <v>164</v>
      </c>
      <c r="D150" s="184" t="s">
        <v>117</v>
      </c>
      <c r="E150" s="185" t="s">
        <v>165</v>
      </c>
      <c r="F150" s="186" t="s">
        <v>166</v>
      </c>
      <c r="G150" s="187" t="s">
        <v>167</v>
      </c>
      <c r="H150" s="188">
        <v>336</v>
      </c>
      <c r="I150" s="189"/>
      <c r="J150" s="190">
        <f>ROUND(I150*H150,2)</f>
        <v>0</v>
      </c>
      <c r="K150" s="191"/>
      <c r="L150" s="40"/>
      <c r="M150" s="192" t="s">
        <v>1</v>
      </c>
      <c r="N150" s="193" t="s">
        <v>40</v>
      </c>
      <c r="O150" s="72"/>
      <c r="P150" s="194">
        <f>O150*H150</f>
        <v>0</v>
      </c>
      <c r="Q150" s="194">
        <v>4.0000000000000003E-5</v>
      </c>
      <c r="R150" s="194">
        <f>Q150*H150</f>
        <v>1.3440000000000001E-2</v>
      </c>
      <c r="S150" s="194">
        <v>0</v>
      </c>
      <c r="T150" s="19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6" t="s">
        <v>121</v>
      </c>
      <c r="AT150" s="196" t="s">
        <v>117</v>
      </c>
      <c r="AU150" s="196" t="s">
        <v>84</v>
      </c>
      <c r="AY150" s="18" t="s">
        <v>115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8" t="s">
        <v>82</v>
      </c>
      <c r="BK150" s="197">
        <f>ROUND(I150*H150,2)</f>
        <v>0</v>
      </c>
      <c r="BL150" s="18" t="s">
        <v>121</v>
      </c>
      <c r="BM150" s="196" t="s">
        <v>168</v>
      </c>
    </row>
    <row r="151" spans="1:65" s="2" customFormat="1" ht="19.5">
      <c r="A151" s="35"/>
      <c r="B151" s="36"/>
      <c r="C151" s="37"/>
      <c r="D151" s="198" t="s">
        <v>123</v>
      </c>
      <c r="E151" s="37"/>
      <c r="F151" s="199" t="s">
        <v>169</v>
      </c>
      <c r="G151" s="37"/>
      <c r="H151" s="37"/>
      <c r="I151" s="200"/>
      <c r="J151" s="37"/>
      <c r="K151" s="37"/>
      <c r="L151" s="40"/>
      <c r="M151" s="201"/>
      <c r="N151" s="202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123</v>
      </c>
      <c r="AU151" s="18" t="s">
        <v>84</v>
      </c>
    </row>
    <row r="152" spans="1:65" s="15" customFormat="1" ht="22.5">
      <c r="B152" s="225"/>
      <c r="C152" s="226"/>
      <c r="D152" s="198" t="s">
        <v>125</v>
      </c>
      <c r="E152" s="227" t="s">
        <v>1</v>
      </c>
      <c r="F152" s="228" t="s">
        <v>170</v>
      </c>
      <c r="G152" s="226"/>
      <c r="H152" s="227" t="s">
        <v>1</v>
      </c>
      <c r="I152" s="229"/>
      <c r="J152" s="226"/>
      <c r="K152" s="226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125</v>
      </c>
      <c r="AU152" s="234" t="s">
        <v>84</v>
      </c>
      <c r="AV152" s="15" t="s">
        <v>82</v>
      </c>
      <c r="AW152" s="15" t="s">
        <v>31</v>
      </c>
      <c r="AX152" s="15" t="s">
        <v>75</v>
      </c>
      <c r="AY152" s="234" t="s">
        <v>115</v>
      </c>
    </row>
    <row r="153" spans="1:65" s="13" customFormat="1" ht="11.25">
      <c r="B153" s="203"/>
      <c r="C153" s="204"/>
      <c r="D153" s="198" t="s">
        <v>125</v>
      </c>
      <c r="E153" s="205" t="s">
        <v>1</v>
      </c>
      <c r="F153" s="206" t="s">
        <v>171</v>
      </c>
      <c r="G153" s="204"/>
      <c r="H153" s="207">
        <v>336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125</v>
      </c>
      <c r="AU153" s="213" t="s">
        <v>84</v>
      </c>
      <c r="AV153" s="13" t="s">
        <v>84</v>
      </c>
      <c r="AW153" s="13" t="s">
        <v>31</v>
      </c>
      <c r="AX153" s="13" t="s">
        <v>82</v>
      </c>
      <c r="AY153" s="213" t="s">
        <v>115</v>
      </c>
    </row>
    <row r="154" spans="1:65" s="2" customFormat="1" ht="24.2" customHeight="1">
      <c r="A154" s="35"/>
      <c r="B154" s="36"/>
      <c r="C154" s="184" t="s">
        <v>172</v>
      </c>
      <c r="D154" s="184" t="s">
        <v>117</v>
      </c>
      <c r="E154" s="185" t="s">
        <v>173</v>
      </c>
      <c r="F154" s="186" t="s">
        <v>174</v>
      </c>
      <c r="G154" s="187" t="s">
        <v>175</v>
      </c>
      <c r="H154" s="188">
        <v>14</v>
      </c>
      <c r="I154" s="189"/>
      <c r="J154" s="190">
        <f>ROUND(I154*H154,2)</f>
        <v>0</v>
      </c>
      <c r="K154" s="191"/>
      <c r="L154" s="40"/>
      <c r="M154" s="192" t="s">
        <v>1</v>
      </c>
      <c r="N154" s="193" t="s">
        <v>40</v>
      </c>
      <c r="O154" s="72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6" t="s">
        <v>121</v>
      </c>
      <c r="AT154" s="196" t="s">
        <v>117</v>
      </c>
      <c r="AU154" s="196" t="s">
        <v>84</v>
      </c>
      <c r="AY154" s="18" t="s">
        <v>115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8" t="s">
        <v>82</v>
      </c>
      <c r="BK154" s="197">
        <f>ROUND(I154*H154,2)</f>
        <v>0</v>
      </c>
      <c r="BL154" s="18" t="s">
        <v>121</v>
      </c>
      <c r="BM154" s="196" t="s">
        <v>176</v>
      </c>
    </row>
    <row r="155" spans="1:65" s="2" customFormat="1" ht="19.5">
      <c r="A155" s="35"/>
      <c r="B155" s="36"/>
      <c r="C155" s="37"/>
      <c r="D155" s="198" t="s">
        <v>123</v>
      </c>
      <c r="E155" s="37"/>
      <c r="F155" s="199" t="s">
        <v>177</v>
      </c>
      <c r="G155" s="37"/>
      <c r="H155" s="37"/>
      <c r="I155" s="200"/>
      <c r="J155" s="37"/>
      <c r="K155" s="37"/>
      <c r="L155" s="40"/>
      <c r="M155" s="201"/>
      <c r="N155" s="202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123</v>
      </c>
      <c r="AU155" s="18" t="s">
        <v>84</v>
      </c>
    </row>
    <row r="156" spans="1:65" s="13" customFormat="1" ht="11.25">
      <c r="B156" s="203"/>
      <c r="C156" s="204"/>
      <c r="D156" s="198" t="s">
        <v>125</v>
      </c>
      <c r="E156" s="205" t="s">
        <v>1</v>
      </c>
      <c r="F156" s="206" t="s">
        <v>178</v>
      </c>
      <c r="G156" s="204"/>
      <c r="H156" s="207">
        <v>14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125</v>
      </c>
      <c r="AU156" s="213" t="s">
        <v>84</v>
      </c>
      <c r="AV156" s="13" t="s">
        <v>84</v>
      </c>
      <c r="AW156" s="13" t="s">
        <v>31</v>
      </c>
      <c r="AX156" s="13" t="s">
        <v>82</v>
      </c>
      <c r="AY156" s="213" t="s">
        <v>115</v>
      </c>
    </row>
    <row r="157" spans="1:65" s="2" customFormat="1" ht="24.2" customHeight="1">
      <c r="A157" s="35"/>
      <c r="B157" s="36"/>
      <c r="C157" s="184" t="s">
        <v>179</v>
      </c>
      <c r="D157" s="184" t="s">
        <v>117</v>
      </c>
      <c r="E157" s="185" t="s">
        <v>180</v>
      </c>
      <c r="F157" s="186" t="s">
        <v>181</v>
      </c>
      <c r="G157" s="187" t="s">
        <v>151</v>
      </c>
      <c r="H157" s="188">
        <v>55.44</v>
      </c>
      <c r="I157" s="189"/>
      <c r="J157" s="190">
        <f>ROUND(I157*H157,2)</f>
        <v>0</v>
      </c>
      <c r="K157" s="191"/>
      <c r="L157" s="40"/>
      <c r="M157" s="192" t="s">
        <v>1</v>
      </c>
      <c r="N157" s="193" t="s">
        <v>40</v>
      </c>
      <c r="O157" s="72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6" t="s">
        <v>121</v>
      </c>
      <c r="AT157" s="196" t="s">
        <v>117</v>
      </c>
      <c r="AU157" s="196" t="s">
        <v>84</v>
      </c>
      <c r="AY157" s="18" t="s">
        <v>115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8" t="s">
        <v>82</v>
      </c>
      <c r="BK157" s="197">
        <f>ROUND(I157*H157,2)</f>
        <v>0</v>
      </c>
      <c r="BL157" s="18" t="s">
        <v>121</v>
      </c>
      <c r="BM157" s="196" t="s">
        <v>182</v>
      </c>
    </row>
    <row r="158" spans="1:65" s="2" customFormat="1" ht="39">
      <c r="A158" s="35"/>
      <c r="B158" s="36"/>
      <c r="C158" s="37"/>
      <c r="D158" s="198" t="s">
        <v>123</v>
      </c>
      <c r="E158" s="37"/>
      <c r="F158" s="199" t="s">
        <v>183</v>
      </c>
      <c r="G158" s="37"/>
      <c r="H158" s="37"/>
      <c r="I158" s="200"/>
      <c r="J158" s="37"/>
      <c r="K158" s="37"/>
      <c r="L158" s="40"/>
      <c r="M158" s="201"/>
      <c r="N158" s="202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123</v>
      </c>
      <c r="AU158" s="18" t="s">
        <v>84</v>
      </c>
    </row>
    <row r="159" spans="1:65" s="15" customFormat="1" ht="11.25">
      <c r="B159" s="225"/>
      <c r="C159" s="226"/>
      <c r="D159" s="198" t="s">
        <v>125</v>
      </c>
      <c r="E159" s="227" t="s">
        <v>1</v>
      </c>
      <c r="F159" s="228" t="s">
        <v>184</v>
      </c>
      <c r="G159" s="226"/>
      <c r="H159" s="227" t="s">
        <v>1</v>
      </c>
      <c r="I159" s="229"/>
      <c r="J159" s="226"/>
      <c r="K159" s="226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125</v>
      </c>
      <c r="AU159" s="234" t="s">
        <v>84</v>
      </c>
      <c r="AV159" s="15" t="s">
        <v>82</v>
      </c>
      <c r="AW159" s="15" t="s">
        <v>31</v>
      </c>
      <c r="AX159" s="15" t="s">
        <v>75</v>
      </c>
      <c r="AY159" s="234" t="s">
        <v>115</v>
      </c>
    </row>
    <row r="160" spans="1:65" s="13" customFormat="1" ht="11.25">
      <c r="B160" s="203"/>
      <c r="C160" s="204"/>
      <c r="D160" s="198" t="s">
        <v>125</v>
      </c>
      <c r="E160" s="205" t="s">
        <v>1</v>
      </c>
      <c r="F160" s="206" t="s">
        <v>185</v>
      </c>
      <c r="G160" s="204"/>
      <c r="H160" s="207">
        <v>55.44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125</v>
      </c>
      <c r="AU160" s="213" t="s">
        <v>84</v>
      </c>
      <c r="AV160" s="13" t="s">
        <v>84</v>
      </c>
      <c r="AW160" s="13" t="s">
        <v>31</v>
      </c>
      <c r="AX160" s="13" t="s">
        <v>82</v>
      </c>
      <c r="AY160" s="213" t="s">
        <v>115</v>
      </c>
    </row>
    <row r="161" spans="1:65" s="2" customFormat="1" ht="24.2" customHeight="1">
      <c r="A161" s="35"/>
      <c r="B161" s="36"/>
      <c r="C161" s="184" t="s">
        <v>186</v>
      </c>
      <c r="D161" s="184" t="s">
        <v>117</v>
      </c>
      <c r="E161" s="185" t="s">
        <v>187</v>
      </c>
      <c r="F161" s="186" t="s">
        <v>188</v>
      </c>
      <c r="G161" s="187" t="s">
        <v>151</v>
      </c>
      <c r="H161" s="188">
        <v>55.44</v>
      </c>
      <c r="I161" s="189"/>
      <c r="J161" s="190">
        <f>ROUND(I161*H161,2)</f>
        <v>0</v>
      </c>
      <c r="K161" s="191"/>
      <c r="L161" s="40"/>
      <c r="M161" s="192" t="s">
        <v>1</v>
      </c>
      <c r="N161" s="193" t="s">
        <v>40</v>
      </c>
      <c r="O161" s="72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6" t="s">
        <v>121</v>
      </c>
      <c r="AT161" s="196" t="s">
        <v>117</v>
      </c>
      <c r="AU161" s="196" t="s">
        <v>84</v>
      </c>
      <c r="AY161" s="18" t="s">
        <v>115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8" t="s">
        <v>82</v>
      </c>
      <c r="BK161" s="197">
        <f>ROUND(I161*H161,2)</f>
        <v>0</v>
      </c>
      <c r="BL161" s="18" t="s">
        <v>121</v>
      </c>
      <c r="BM161" s="196" t="s">
        <v>189</v>
      </c>
    </row>
    <row r="162" spans="1:65" s="2" customFormat="1" ht="48.75">
      <c r="A162" s="35"/>
      <c r="B162" s="36"/>
      <c r="C162" s="37"/>
      <c r="D162" s="198" t="s">
        <v>123</v>
      </c>
      <c r="E162" s="37"/>
      <c r="F162" s="199" t="s">
        <v>190</v>
      </c>
      <c r="G162" s="37"/>
      <c r="H162" s="37"/>
      <c r="I162" s="200"/>
      <c r="J162" s="37"/>
      <c r="K162" s="37"/>
      <c r="L162" s="40"/>
      <c r="M162" s="201"/>
      <c r="N162" s="202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123</v>
      </c>
      <c r="AU162" s="18" t="s">
        <v>84</v>
      </c>
    </row>
    <row r="163" spans="1:65" s="13" customFormat="1" ht="11.25">
      <c r="B163" s="203"/>
      <c r="C163" s="204"/>
      <c r="D163" s="198" t="s">
        <v>125</v>
      </c>
      <c r="E163" s="205" t="s">
        <v>1</v>
      </c>
      <c r="F163" s="206" t="s">
        <v>191</v>
      </c>
      <c r="G163" s="204"/>
      <c r="H163" s="207">
        <v>55.44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125</v>
      </c>
      <c r="AU163" s="213" t="s">
        <v>84</v>
      </c>
      <c r="AV163" s="13" t="s">
        <v>84</v>
      </c>
      <c r="AW163" s="13" t="s">
        <v>31</v>
      </c>
      <c r="AX163" s="13" t="s">
        <v>82</v>
      </c>
      <c r="AY163" s="213" t="s">
        <v>115</v>
      </c>
    </row>
    <row r="164" spans="1:65" s="2" customFormat="1" ht="24.2" customHeight="1">
      <c r="A164" s="35"/>
      <c r="B164" s="36"/>
      <c r="C164" s="184" t="s">
        <v>192</v>
      </c>
      <c r="D164" s="184" t="s">
        <v>117</v>
      </c>
      <c r="E164" s="185" t="s">
        <v>193</v>
      </c>
      <c r="F164" s="186" t="s">
        <v>194</v>
      </c>
      <c r="G164" s="187" t="s">
        <v>151</v>
      </c>
      <c r="H164" s="188">
        <v>55.44</v>
      </c>
      <c r="I164" s="189"/>
      <c r="J164" s="190">
        <f>ROUND(I164*H164,2)</f>
        <v>0</v>
      </c>
      <c r="K164" s="191"/>
      <c r="L164" s="40"/>
      <c r="M164" s="192" t="s">
        <v>1</v>
      </c>
      <c r="N164" s="193" t="s">
        <v>40</v>
      </c>
      <c r="O164" s="72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6" t="s">
        <v>121</v>
      </c>
      <c r="AT164" s="196" t="s">
        <v>117</v>
      </c>
      <c r="AU164" s="196" t="s">
        <v>84</v>
      </c>
      <c r="AY164" s="18" t="s">
        <v>115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8" t="s">
        <v>82</v>
      </c>
      <c r="BK164" s="197">
        <f>ROUND(I164*H164,2)</f>
        <v>0</v>
      </c>
      <c r="BL164" s="18" t="s">
        <v>121</v>
      </c>
      <c r="BM164" s="196" t="s">
        <v>195</v>
      </c>
    </row>
    <row r="165" spans="1:65" s="2" customFormat="1" ht="39">
      <c r="A165" s="35"/>
      <c r="B165" s="36"/>
      <c r="C165" s="37"/>
      <c r="D165" s="198" t="s">
        <v>123</v>
      </c>
      <c r="E165" s="37"/>
      <c r="F165" s="199" t="s">
        <v>196</v>
      </c>
      <c r="G165" s="37"/>
      <c r="H165" s="37"/>
      <c r="I165" s="200"/>
      <c r="J165" s="37"/>
      <c r="K165" s="37"/>
      <c r="L165" s="40"/>
      <c r="M165" s="201"/>
      <c r="N165" s="202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123</v>
      </c>
      <c r="AU165" s="18" t="s">
        <v>84</v>
      </c>
    </row>
    <row r="166" spans="1:65" s="15" customFormat="1" ht="11.25">
      <c r="B166" s="225"/>
      <c r="C166" s="226"/>
      <c r="D166" s="198" t="s">
        <v>125</v>
      </c>
      <c r="E166" s="227" t="s">
        <v>1</v>
      </c>
      <c r="F166" s="228" t="s">
        <v>197</v>
      </c>
      <c r="G166" s="226"/>
      <c r="H166" s="227" t="s">
        <v>1</v>
      </c>
      <c r="I166" s="229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125</v>
      </c>
      <c r="AU166" s="234" t="s">
        <v>84</v>
      </c>
      <c r="AV166" s="15" t="s">
        <v>82</v>
      </c>
      <c r="AW166" s="15" t="s">
        <v>31</v>
      </c>
      <c r="AX166" s="15" t="s">
        <v>75</v>
      </c>
      <c r="AY166" s="234" t="s">
        <v>115</v>
      </c>
    </row>
    <row r="167" spans="1:65" s="13" customFormat="1" ht="11.25">
      <c r="B167" s="203"/>
      <c r="C167" s="204"/>
      <c r="D167" s="198" t="s">
        <v>125</v>
      </c>
      <c r="E167" s="205" t="s">
        <v>1</v>
      </c>
      <c r="F167" s="206" t="s">
        <v>185</v>
      </c>
      <c r="G167" s="204"/>
      <c r="H167" s="207">
        <v>55.44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125</v>
      </c>
      <c r="AU167" s="213" t="s">
        <v>84</v>
      </c>
      <c r="AV167" s="13" t="s">
        <v>84</v>
      </c>
      <c r="AW167" s="13" t="s">
        <v>31</v>
      </c>
      <c r="AX167" s="13" t="s">
        <v>82</v>
      </c>
      <c r="AY167" s="213" t="s">
        <v>115</v>
      </c>
    </row>
    <row r="168" spans="1:65" s="2" customFormat="1" ht="24.2" customHeight="1">
      <c r="A168" s="35"/>
      <c r="B168" s="36"/>
      <c r="C168" s="184" t="s">
        <v>198</v>
      </c>
      <c r="D168" s="184" t="s">
        <v>117</v>
      </c>
      <c r="E168" s="185" t="s">
        <v>199</v>
      </c>
      <c r="F168" s="186" t="s">
        <v>200</v>
      </c>
      <c r="G168" s="187" t="s">
        <v>151</v>
      </c>
      <c r="H168" s="188">
        <v>55.44</v>
      </c>
      <c r="I168" s="189"/>
      <c r="J168" s="190">
        <f>ROUND(I168*H168,2)</f>
        <v>0</v>
      </c>
      <c r="K168" s="191"/>
      <c r="L168" s="40"/>
      <c r="M168" s="192" t="s">
        <v>1</v>
      </c>
      <c r="N168" s="193" t="s">
        <v>40</v>
      </c>
      <c r="O168" s="72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6" t="s">
        <v>121</v>
      </c>
      <c r="AT168" s="196" t="s">
        <v>117</v>
      </c>
      <c r="AU168" s="196" t="s">
        <v>84</v>
      </c>
      <c r="AY168" s="18" t="s">
        <v>115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8" t="s">
        <v>82</v>
      </c>
      <c r="BK168" s="197">
        <f>ROUND(I168*H168,2)</f>
        <v>0</v>
      </c>
      <c r="BL168" s="18" t="s">
        <v>121</v>
      </c>
      <c r="BM168" s="196" t="s">
        <v>201</v>
      </c>
    </row>
    <row r="169" spans="1:65" s="2" customFormat="1" ht="48.75">
      <c r="A169" s="35"/>
      <c r="B169" s="36"/>
      <c r="C169" s="37"/>
      <c r="D169" s="198" t="s">
        <v>123</v>
      </c>
      <c r="E169" s="37"/>
      <c r="F169" s="199" t="s">
        <v>202</v>
      </c>
      <c r="G169" s="37"/>
      <c r="H169" s="37"/>
      <c r="I169" s="200"/>
      <c r="J169" s="37"/>
      <c r="K169" s="37"/>
      <c r="L169" s="40"/>
      <c r="M169" s="201"/>
      <c r="N169" s="202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123</v>
      </c>
      <c r="AU169" s="18" t="s">
        <v>84</v>
      </c>
    </row>
    <row r="170" spans="1:65" s="13" customFormat="1" ht="11.25">
      <c r="B170" s="203"/>
      <c r="C170" s="204"/>
      <c r="D170" s="198" t="s">
        <v>125</v>
      </c>
      <c r="E170" s="205" t="s">
        <v>1</v>
      </c>
      <c r="F170" s="206" t="s">
        <v>191</v>
      </c>
      <c r="G170" s="204"/>
      <c r="H170" s="207">
        <v>55.44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125</v>
      </c>
      <c r="AU170" s="213" t="s">
        <v>84</v>
      </c>
      <c r="AV170" s="13" t="s">
        <v>84</v>
      </c>
      <c r="AW170" s="13" t="s">
        <v>31</v>
      </c>
      <c r="AX170" s="13" t="s">
        <v>82</v>
      </c>
      <c r="AY170" s="213" t="s">
        <v>115</v>
      </c>
    </row>
    <row r="171" spans="1:65" s="2" customFormat="1" ht="24.2" customHeight="1">
      <c r="A171" s="35"/>
      <c r="B171" s="36"/>
      <c r="C171" s="184" t="s">
        <v>178</v>
      </c>
      <c r="D171" s="184" t="s">
        <v>117</v>
      </c>
      <c r="E171" s="185" t="s">
        <v>203</v>
      </c>
      <c r="F171" s="186" t="s">
        <v>204</v>
      </c>
      <c r="G171" s="187" t="s">
        <v>134</v>
      </c>
      <c r="H171" s="188">
        <v>2</v>
      </c>
      <c r="I171" s="189"/>
      <c r="J171" s="190">
        <f>ROUND(I171*H171,2)</f>
        <v>0</v>
      </c>
      <c r="K171" s="191"/>
      <c r="L171" s="40"/>
      <c r="M171" s="192" t="s">
        <v>1</v>
      </c>
      <c r="N171" s="193" t="s">
        <v>40</v>
      </c>
      <c r="O171" s="72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6" t="s">
        <v>121</v>
      </c>
      <c r="AT171" s="196" t="s">
        <v>117</v>
      </c>
      <c r="AU171" s="196" t="s">
        <v>84</v>
      </c>
      <c r="AY171" s="18" t="s">
        <v>115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8" t="s">
        <v>82</v>
      </c>
      <c r="BK171" s="197">
        <f>ROUND(I171*H171,2)</f>
        <v>0</v>
      </c>
      <c r="BL171" s="18" t="s">
        <v>121</v>
      </c>
      <c r="BM171" s="196" t="s">
        <v>205</v>
      </c>
    </row>
    <row r="172" spans="1:65" s="2" customFormat="1" ht="29.25">
      <c r="A172" s="35"/>
      <c r="B172" s="36"/>
      <c r="C172" s="37"/>
      <c r="D172" s="198" t="s">
        <v>123</v>
      </c>
      <c r="E172" s="37"/>
      <c r="F172" s="199" t="s">
        <v>206</v>
      </c>
      <c r="G172" s="37"/>
      <c r="H172" s="37"/>
      <c r="I172" s="200"/>
      <c r="J172" s="37"/>
      <c r="K172" s="37"/>
      <c r="L172" s="40"/>
      <c r="M172" s="201"/>
      <c r="N172" s="202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123</v>
      </c>
      <c r="AU172" s="18" t="s">
        <v>84</v>
      </c>
    </row>
    <row r="173" spans="1:65" s="2" customFormat="1" ht="33" customHeight="1">
      <c r="A173" s="35"/>
      <c r="B173" s="36"/>
      <c r="C173" s="184" t="s">
        <v>8</v>
      </c>
      <c r="D173" s="184" t="s">
        <v>117</v>
      </c>
      <c r="E173" s="185" t="s">
        <v>207</v>
      </c>
      <c r="F173" s="186" t="s">
        <v>208</v>
      </c>
      <c r="G173" s="187" t="s">
        <v>134</v>
      </c>
      <c r="H173" s="188">
        <v>28</v>
      </c>
      <c r="I173" s="189"/>
      <c r="J173" s="190">
        <f>ROUND(I173*H173,2)</f>
        <v>0</v>
      </c>
      <c r="K173" s="191"/>
      <c r="L173" s="40"/>
      <c r="M173" s="192" t="s">
        <v>1</v>
      </c>
      <c r="N173" s="193" t="s">
        <v>40</v>
      </c>
      <c r="O173" s="72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6" t="s">
        <v>121</v>
      </c>
      <c r="AT173" s="196" t="s">
        <v>117</v>
      </c>
      <c r="AU173" s="196" t="s">
        <v>84</v>
      </c>
      <c r="AY173" s="18" t="s">
        <v>115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8" t="s">
        <v>82</v>
      </c>
      <c r="BK173" s="197">
        <f>ROUND(I173*H173,2)</f>
        <v>0</v>
      </c>
      <c r="BL173" s="18" t="s">
        <v>121</v>
      </c>
      <c r="BM173" s="196" t="s">
        <v>209</v>
      </c>
    </row>
    <row r="174" spans="1:65" s="2" customFormat="1" ht="39">
      <c r="A174" s="35"/>
      <c r="B174" s="36"/>
      <c r="C174" s="37"/>
      <c r="D174" s="198" t="s">
        <v>123</v>
      </c>
      <c r="E174" s="37"/>
      <c r="F174" s="199" t="s">
        <v>210</v>
      </c>
      <c r="G174" s="37"/>
      <c r="H174" s="37"/>
      <c r="I174" s="200"/>
      <c r="J174" s="37"/>
      <c r="K174" s="37"/>
      <c r="L174" s="40"/>
      <c r="M174" s="201"/>
      <c r="N174" s="202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123</v>
      </c>
      <c r="AU174" s="18" t="s">
        <v>84</v>
      </c>
    </row>
    <row r="175" spans="1:65" s="13" customFormat="1" ht="11.25">
      <c r="B175" s="203"/>
      <c r="C175" s="204"/>
      <c r="D175" s="198" t="s">
        <v>125</v>
      </c>
      <c r="E175" s="205" t="s">
        <v>1</v>
      </c>
      <c r="F175" s="206" t="s">
        <v>211</v>
      </c>
      <c r="G175" s="204"/>
      <c r="H175" s="207">
        <v>28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125</v>
      </c>
      <c r="AU175" s="213" t="s">
        <v>84</v>
      </c>
      <c r="AV175" s="13" t="s">
        <v>84</v>
      </c>
      <c r="AW175" s="13" t="s">
        <v>31</v>
      </c>
      <c r="AX175" s="13" t="s">
        <v>82</v>
      </c>
      <c r="AY175" s="213" t="s">
        <v>115</v>
      </c>
    </row>
    <row r="176" spans="1:65" s="2" customFormat="1" ht="33" customHeight="1">
      <c r="A176" s="35"/>
      <c r="B176" s="36"/>
      <c r="C176" s="184" t="s">
        <v>212</v>
      </c>
      <c r="D176" s="184" t="s">
        <v>117</v>
      </c>
      <c r="E176" s="185" t="s">
        <v>213</v>
      </c>
      <c r="F176" s="186" t="s">
        <v>214</v>
      </c>
      <c r="G176" s="187" t="s">
        <v>151</v>
      </c>
      <c r="H176" s="188">
        <v>110.879</v>
      </c>
      <c r="I176" s="189"/>
      <c r="J176" s="190">
        <f>ROUND(I176*H176,2)</f>
        <v>0</v>
      </c>
      <c r="K176" s="191"/>
      <c r="L176" s="40"/>
      <c r="M176" s="192" t="s">
        <v>1</v>
      </c>
      <c r="N176" s="193" t="s">
        <v>40</v>
      </c>
      <c r="O176" s="72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6" t="s">
        <v>121</v>
      </c>
      <c r="AT176" s="196" t="s">
        <v>117</v>
      </c>
      <c r="AU176" s="196" t="s">
        <v>84</v>
      </c>
      <c r="AY176" s="18" t="s">
        <v>115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8" t="s">
        <v>82</v>
      </c>
      <c r="BK176" s="197">
        <f>ROUND(I176*H176,2)</f>
        <v>0</v>
      </c>
      <c r="BL176" s="18" t="s">
        <v>121</v>
      </c>
      <c r="BM176" s="196" t="s">
        <v>215</v>
      </c>
    </row>
    <row r="177" spans="1:65" s="2" customFormat="1" ht="39">
      <c r="A177" s="35"/>
      <c r="B177" s="36"/>
      <c r="C177" s="37"/>
      <c r="D177" s="198" t="s">
        <v>123</v>
      </c>
      <c r="E177" s="37"/>
      <c r="F177" s="199" t="s">
        <v>216</v>
      </c>
      <c r="G177" s="37"/>
      <c r="H177" s="37"/>
      <c r="I177" s="200"/>
      <c r="J177" s="37"/>
      <c r="K177" s="37"/>
      <c r="L177" s="40"/>
      <c r="M177" s="201"/>
      <c r="N177" s="202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123</v>
      </c>
      <c r="AU177" s="18" t="s">
        <v>84</v>
      </c>
    </row>
    <row r="178" spans="1:65" s="15" customFormat="1" ht="33.75">
      <c r="B178" s="225"/>
      <c r="C178" s="226"/>
      <c r="D178" s="198" t="s">
        <v>125</v>
      </c>
      <c r="E178" s="227" t="s">
        <v>1</v>
      </c>
      <c r="F178" s="228" t="s">
        <v>217</v>
      </c>
      <c r="G178" s="226"/>
      <c r="H178" s="227" t="s">
        <v>1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125</v>
      </c>
      <c r="AU178" s="234" t="s">
        <v>84</v>
      </c>
      <c r="AV178" s="15" t="s">
        <v>82</v>
      </c>
      <c r="AW178" s="15" t="s">
        <v>31</v>
      </c>
      <c r="AX178" s="15" t="s">
        <v>75</v>
      </c>
      <c r="AY178" s="234" t="s">
        <v>115</v>
      </c>
    </row>
    <row r="179" spans="1:65" s="13" customFormat="1" ht="11.25">
      <c r="B179" s="203"/>
      <c r="C179" s="204"/>
      <c r="D179" s="198" t="s">
        <v>125</v>
      </c>
      <c r="E179" s="205" t="s">
        <v>1</v>
      </c>
      <c r="F179" s="206" t="s">
        <v>218</v>
      </c>
      <c r="G179" s="204"/>
      <c r="H179" s="207">
        <v>110.879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125</v>
      </c>
      <c r="AU179" s="213" t="s">
        <v>84</v>
      </c>
      <c r="AV179" s="13" t="s">
        <v>84</v>
      </c>
      <c r="AW179" s="13" t="s">
        <v>31</v>
      </c>
      <c r="AX179" s="13" t="s">
        <v>82</v>
      </c>
      <c r="AY179" s="213" t="s">
        <v>115</v>
      </c>
    </row>
    <row r="180" spans="1:65" s="2" customFormat="1" ht="37.9" customHeight="1">
      <c r="A180" s="35"/>
      <c r="B180" s="36"/>
      <c r="C180" s="184" t="s">
        <v>219</v>
      </c>
      <c r="D180" s="184" t="s">
        <v>117</v>
      </c>
      <c r="E180" s="185" t="s">
        <v>220</v>
      </c>
      <c r="F180" s="186" t="s">
        <v>221</v>
      </c>
      <c r="G180" s="187" t="s">
        <v>151</v>
      </c>
      <c r="H180" s="188">
        <v>1663.1849999999999</v>
      </c>
      <c r="I180" s="189"/>
      <c r="J180" s="190">
        <f>ROUND(I180*H180,2)</f>
        <v>0</v>
      </c>
      <c r="K180" s="191"/>
      <c r="L180" s="40"/>
      <c r="M180" s="192" t="s">
        <v>1</v>
      </c>
      <c r="N180" s="193" t="s">
        <v>40</v>
      </c>
      <c r="O180" s="72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6" t="s">
        <v>121</v>
      </c>
      <c r="AT180" s="196" t="s">
        <v>117</v>
      </c>
      <c r="AU180" s="196" t="s">
        <v>84</v>
      </c>
      <c r="AY180" s="18" t="s">
        <v>115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8" t="s">
        <v>82</v>
      </c>
      <c r="BK180" s="197">
        <f>ROUND(I180*H180,2)</f>
        <v>0</v>
      </c>
      <c r="BL180" s="18" t="s">
        <v>121</v>
      </c>
      <c r="BM180" s="196" t="s">
        <v>222</v>
      </c>
    </row>
    <row r="181" spans="1:65" s="2" customFormat="1" ht="48.75">
      <c r="A181" s="35"/>
      <c r="B181" s="36"/>
      <c r="C181" s="37"/>
      <c r="D181" s="198" t="s">
        <v>123</v>
      </c>
      <c r="E181" s="37"/>
      <c r="F181" s="199" t="s">
        <v>223</v>
      </c>
      <c r="G181" s="37"/>
      <c r="H181" s="37"/>
      <c r="I181" s="200"/>
      <c r="J181" s="37"/>
      <c r="K181" s="37"/>
      <c r="L181" s="40"/>
      <c r="M181" s="201"/>
      <c r="N181" s="202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123</v>
      </c>
      <c r="AU181" s="18" t="s">
        <v>84</v>
      </c>
    </row>
    <row r="182" spans="1:65" s="13" customFormat="1" ht="22.5">
      <c r="B182" s="203"/>
      <c r="C182" s="204"/>
      <c r="D182" s="198" t="s">
        <v>125</v>
      </c>
      <c r="E182" s="205" t="s">
        <v>1</v>
      </c>
      <c r="F182" s="206" t="s">
        <v>224</v>
      </c>
      <c r="G182" s="204"/>
      <c r="H182" s="207">
        <v>1663.1849999999999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125</v>
      </c>
      <c r="AU182" s="213" t="s">
        <v>84</v>
      </c>
      <c r="AV182" s="13" t="s">
        <v>84</v>
      </c>
      <c r="AW182" s="13" t="s">
        <v>31</v>
      </c>
      <c r="AX182" s="13" t="s">
        <v>82</v>
      </c>
      <c r="AY182" s="213" t="s">
        <v>115</v>
      </c>
    </row>
    <row r="183" spans="1:65" s="2" customFormat="1" ht="24.2" customHeight="1">
      <c r="A183" s="35"/>
      <c r="B183" s="36"/>
      <c r="C183" s="184" t="s">
        <v>225</v>
      </c>
      <c r="D183" s="184" t="s">
        <v>117</v>
      </c>
      <c r="E183" s="185" t="s">
        <v>226</v>
      </c>
      <c r="F183" s="186" t="s">
        <v>227</v>
      </c>
      <c r="G183" s="187" t="s">
        <v>228</v>
      </c>
      <c r="H183" s="188">
        <v>205.126</v>
      </c>
      <c r="I183" s="189"/>
      <c r="J183" s="190">
        <f>ROUND(I183*H183,2)</f>
        <v>0</v>
      </c>
      <c r="K183" s="191"/>
      <c r="L183" s="40"/>
      <c r="M183" s="192" t="s">
        <v>1</v>
      </c>
      <c r="N183" s="193" t="s">
        <v>40</v>
      </c>
      <c r="O183" s="72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6" t="s">
        <v>121</v>
      </c>
      <c r="AT183" s="196" t="s">
        <v>117</v>
      </c>
      <c r="AU183" s="196" t="s">
        <v>84</v>
      </c>
      <c r="AY183" s="18" t="s">
        <v>115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8" t="s">
        <v>82</v>
      </c>
      <c r="BK183" s="197">
        <f>ROUND(I183*H183,2)</f>
        <v>0</v>
      </c>
      <c r="BL183" s="18" t="s">
        <v>121</v>
      </c>
      <c r="BM183" s="196" t="s">
        <v>229</v>
      </c>
    </row>
    <row r="184" spans="1:65" s="2" customFormat="1" ht="29.25">
      <c r="A184" s="35"/>
      <c r="B184" s="36"/>
      <c r="C184" s="37"/>
      <c r="D184" s="198" t="s">
        <v>123</v>
      </c>
      <c r="E184" s="37"/>
      <c r="F184" s="199" t="s">
        <v>230</v>
      </c>
      <c r="G184" s="37"/>
      <c r="H184" s="37"/>
      <c r="I184" s="200"/>
      <c r="J184" s="37"/>
      <c r="K184" s="37"/>
      <c r="L184" s="40"/>
      <c r="M184" s="201"/>
      <c r="N184" s="202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123</v>
      </c>
      <c r="AU184" s="18" t="s">
        <v>84</v>
      </c>
    </row>
    <row r="185" spans="1:65" s="13" customFormat="1" ht="11.25">
      <c r="B185" s="203"/>
      <c r="C185" s="204"/>
      <c r="D185" s="198" t="s">
        <v>125</v>
      </c>
      <c r="E185" s="205" t="s">
        <v>1</v>
      </c>
      <c r="F185" s="206" t="s">
        <v>231</v>
      </c>
      <c r="G185" s="204"/>
      <c r="H185" s="207">
        <v>205.126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125</v>
      </c>
      <c r="AU185" s="213" t="s">
        <v>84</v>
      </c>
      <c r="AV185" s="13" t="s">
        <v>84</v>
      </c>
      <c r="AW185" s="13" t="s">
        <v>31</v>
      </c>
      <c r="AX185" s="13" t="s">
        <v>82</v>
      </c>
      <c r="AY185" s="213" t="s">
        <v>115</v>
      </c>
    </row>
    <row r="186" spans="1:65" s="2" customFormat="1" ht="16.5" customHeight="1">
      <c r="A186" s="35"/>
      <c r="B186" s="36"/>
      <c r="C186" s="184" t="s">
        <v>232</v>
      </c>
      <c r="D186" s="184" t="s">
        <v>117</v>
      </c>
      <c r="E186" s="185" t="s">
        <v>233</v>
      </c>
      <c r="F186" s="186" t="s">
        <v>234</v>
      </c>
      <c r="G186" s="187" t="s">
        <v>151</v>
      </c>
      <c r="H186" s="188">
        <v>110.879</v>
      </c>
      <c r="I186" s="189"/>
      <c r="J186" s="190">
        <f>ROUND(I186*H186,2)</f>
        <v>0</v>
      </c>
      <c r="K186" s="191"/>
      <c r="L186" s="40"/>
      <c r="M186" s="192" t="s">
        <v>1</v>
      </c>
      <c r="N186" s="193" t="s">
        <v>40</v>
      </c>
      <c r="O186" s="72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6" t="s">
        <v>121</v>
      </c>
      <c r="AT186" s="196" t="s">
        <v>117</v>
      </c>
      <c r="AU186" s="196" t="s">
        <v>84</v>
      </c>
      <c r="AY186" s="18" t="s">
        <v>115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8" t="s">
        <v>82</v>
      </c>
      <c r="BK186" s="197">
        <f>ROUND(I186*H186,2)</f>
        <v>0</v>
      </c>
      <c r="BL186" s="18" t="s">
        <v>121</v>
      </c>
      <c r="BM186" s="196" t="s">
        <v>235</v>
      </c>
    </row>
    <row r="187" spans="1:65" s="2" customFormat="1" ht="19.5">
      <c r="A187" s="35"/>
      <c r="B187" s="36"/>
      <c r="C187" s="37"/>
      <c r="D187" s="198" t="s">
        <v>123</v>
      </c>
      <c r="E187" s="37"/>
      <c r="F187" s="199" t="s">
        <v>236</v>
      </c>
      <c r="G187" s="37"/>
      <c r="H187" s="37"/>
      <c r="I187" s="200"/>
      <c r="J187" s="37"/>
      <c r="K187" s="37"/>
      <c r="L187" s="40"/>
      <c r="M187" s="201"/>
      <c r="N187" s="202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123</v>
      </c>
      <c r="AU187" s="18" t="s">
        <v>84</v>
      </c>
    </row>
    <row r="188" spans="1:65" s="2" customFormat="1" ht="24.2" customHeight="1">
      <c r="A188" s="35"/>
      <c r="B188" s="36"/>
      <c r="C188" s="184" t="s">
        <v>237</v>
      </c>
      <c r="D188" s="184" t="s">
        <v>117</v>
      </c>
      <c r="E188" s="185" t="s">
        <v>238</v>
      </c>
      <c r="F188" s="186" t="s">
        <v>239</v>
      </c>
      <c r="G188" s="187" t="s">
        <v>151</v>
      </c>
      <c r="H188" s="188">
        <v>313.43599999999998</v>
      </c>
      <c r="I188" s="189"/>
      <c r="J188" s="190">
        <f>ROUND(I188*H188,2)</f>
        <v>0</v>
      </c>
      <c r="K188" s="191"/>
      <c r="L188" s="40"/>
      <c r="M188" s="192" t="s">
        <v>1</v>
      </c>
      <c r="N188" s="193" t="s">
        <v>40</v>
      </c>
      <c r="O188" s="72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6" t="s">
        <v>121</v>
      </c>
      <c r="AT188" s="196" t="s">
        <v>117</v>
      </c>
      <c r="AU188" s="196" t="s">
        <v>84</v>
      </c>
      <c r="AY188" s="18" t="s">
        <v>115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8" t="s">
        <v>82</v>
      </c>
      <c r="BK188" s="197">
        <f>ROUND(I188*H188,2)</f>
        <v>0</v>
      </c>
      <c r="BL188" s="18" t="s">
        <v>121</v>
      </c>
      <c r="BM188" s="196" t="s">
        <v>240</v>
      </c>
    </row>
    <row r="189" spans="1:65" s="2" customFormat="1" ht="29.25">
      <c r="A189" s="35"/>
      <c r="B189" s="36"/>
      <c r="C189" s="37"/>
      <c r="D189" s="198" t="s">
        <v>123</v>
      </c>
      <c r="E189" s="37"/>
      <c r="F189" s="199" t="s">
        <v>241</v>
      </c>
      <c r="G189" s="37"/>
      <c r="H189" s="37"/>
      <c r="I189" s="200"/>
      <c r="J189" s="37"/>
      <c r="K189" s="37"/>
      <c r="L189" s="40"/>
      <c r="M189" s="201"/>
      <c r="N189" s="202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123</v>
      </c>
      <c r="AU189" s="18" t="s">
        <v>84</v>
      </c>
    </row>
    <row r="190" spans="1:65" s="15" customFormat="1" ht="11.25">
      <c r="B190" s="225"/>
      <c r="C190" s="226"/>
      <c r="D190" s="198" t="s">
        <v>125</v>
      </c>
      <c r="E190" s="227" t="s">
        <v>1</v>
      </c>
      <c r="F190" s="228" t="s">
        <v>242</v>
      </c>
      <c r="G190" s="226"/>
      <c r="H190" s="227" t="s">
        <v>1</v>
      </c>
      <c r="I190" s="229"/>
      <c r="J190" s="226"/>
      <c r="K190" s="226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125</v>
      </c>
      <c r="AU190" s="234" t="s">
        <v>84</v>
      </c>
      <c r="AV190" s="15" t="s">
        <v>82</v>
      </c>
      <c r="AW190" s="15" t="s">
        <v>31</v>
      </c>
      <c r="AX190" s="15" t="s">
        <v>75</v>
      </c>
      <c r="AY190" s="234" t="s">
        <v>115</v>
      </c>
    </row>
    <row r="191" spans="1:65" s="13" customFormat="1" ht="11.25">
      <c r="B191" s="203"/>
      <c r="C191" s="204"/>
      <c r="D191" s="198" t="s">
        <v>125</v>
      </c>
      <c r="E191" s="205" t="s">
        <v>1</v>
      </c>
      <c r="F191" s="206" t="s">
        <v>243</v>
      </c>
      <c r="G191" s="204"/>
      <c r="H191" s="207">
        <v>3.948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125</v>
      </c>
      <c r="AU191" s="213" t="s">
        <v>84</v>
      </c>
      <c r="AV191" s="13" t="s">
        <v>84</v>
      </c>
      <c r="AW191" s="13" t="s">
        <v>31</v>
      </c>
      <c r="AX191" s="13" t="s">
        <v>75</v>
      </c>
      <c r="AY191" s="213" t="s">
        <v>115</v>
      </c>
    </row>
    <row r="192" spans="1:65" s="13" customFormat="1" ht="11.25">
      <c r="B192" s="203"/>
      <c r="C192" s="204"/>
      <c r="D192" s="198" t="s">
        <v>125</v>
      </c>
      <c r="E192" s="205" t="s">
        <v>1</v>
      </c>
      <c r="F192" s="206" t="s">
        <v>244</v>
      </c>
      <c r="G192" s="204"/>
      <c r="H192" s="207">
        <v>8.798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125</v>
      </c>
      <c r="AU192" s="213" t="s">
        <v>84</v>
      </c>
      <c r="AV192" s="13" t="s">
        <v>84</v>
      </c>
      <c r="AW192" s="13" t="s">
        <v>31</v>
      </c>
      <c r="AX192" s="13" t="s">
        <v>75</v>
      </c>
      <c r="AY192" s="213" t="s">
        <v>115</v>
      </c>
    </row>
    <row r="193" spans="2:51" s="13" customFormat="1" ht="11.25">
      <c r="B193" s="203"/>
      <c r="C193" s="204"/>
      <c r="D193" s="198" t="s">
        <v>125</v>
      </c>
      <c r="E193" s="205" t="s">
        <v>1</v>
      </c>
      <c r="F193" s="206" t="s">
        <v>245</v>
      </c>
      <c r="G193" s="204"/>
      <c r="H193" s="207">
        <v>4.2380000000000004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125</v>
      </c>
      <c r="AU193" s="213" t="s">
        <v>84</v>
      </c>
      <c r="AV193" s="13" t="s">
        <v>84</v>
      </c>
      <c r="AW193" s="13" t="s">
        <v>31</v>
      </c>
      <c r="AX193" s="13" t="s">
        <v>75</v>
      </c>
      <c r="AY193" s="213" t="s">
        <v>115</v>
      </c>
    </row>
    <row r="194" spans="2:51" s="13" customFormat="1" ht="11.25">
      <c r="B194" s="203"/>
      <c r="C194" s="204"/>
      <c r="D194" s="198" t="s">
        <v>125</v>
      </c>
      <c r="E194" s="205" t="s">
        <v>1</v>
      </c>
      <c r="F194" s="206" t="s">
        <v>246</v>
      </c>
      <c r="G194" s="204"/>
      <c r="H194" s="207">
        <v>1.2729999999999999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125</v>
      </c>
      <c r="AU194" s="213" t="s">
        <v>84</v>
      </c>
      <c r="AV194" s="13" t="s">
        <v>84</v>
      </c>
      <c r="AW194" s="13" t="s">
        <v>31</v>
      </c>
      <c r="AX194" s="13" t="s">
        <v>75</v>
      </c>
      <c r="AY194" s="213" t="s">
        <v>115</v>
      </c>
    </row>
    <row r="195" spans="2:51" s="13" customFormat="1" ht="11.25">
      <c r="B195" s="203"/>
      <c r="C195" s="204"/>
      <c r="D195" s="198" t="s">
        <v>125</v>
      </c>
      <c r="E195" s="205" t="s">
        <v>1</v>
      </c>
      <c r="F195" s="206" t="s">
        <v>247</v>
      </c>
      <c r="G195" s="204"/>
      <c r="H195" s="207">
        <v>7.508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125</v>
      </c>
      <c r="AU195" s="213" t="s">
        <v>84</v>
      </c>
      <c r="AV195" s="13" t="s">
        <v>84</v>
      </c>
      <c r="AW195" s="13" t="s">
        <v>31</v>
      </c>
      <c r="AX195" s="13" t="s">
        <v>75</v>
      </c>
      <c r="AY195" s="213" t="s">
        <v>115</v>
      </c>
    </row>
    <row r="196" spans="2:51" s="13" customFormat="1" ht="11.25">
      <c r="B196" s="203"/>
      <c r="C196" s="204"/>
      <c r="D196" s="198" t="s">
        <v>125</v>
      </c>
      <c r="E196" s="205" t="s">
        <v>1</v>
      </c>
      <c r="F196" s="206" t="s">
        <v>248</v>
      </c>
      <c r="G196" s="204"/>
      <c r="H196" s="207">
        <v>11.057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125</v>
      </c>
      <c r="AU196" s="213" t="s">
        <v>84</v>
      </c>
      <c r="AV196" s="13" t="s">
        <v>84</v>
      </c>
      <c r="AW196" s="13" t="s">
        <v>31</v>
      </c>
      <c r="AX196" s="13" t="s">
        <v>75</v>
      </c>
      <c r="AY196" s="213" t="s">
        <v>115</v>
      </c>
    </row>
    <row r="197" spans="2:51" s="13" customFormat="1" ht="11.25">
      <c r="B197" s="203"/>
      <c r="C197" s="204"/>
      <c r="D197" s="198" t="s">
        <v>125</v>
      </c>
      <c r="E197" s="205" t="s">
        <v>1</v>
      </c>
      <c r="F197" s="206" t="s">
        <v>249</v>
      </c>
      <c r="G197" s="204"/>
      <c r="H197" s="207">
        <v>19.036999999999999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125</v>
      </c>
      <c r="AU197" s="213" t="s">
        <v>84</v>
      </c>
      <c r="AV197" s="13" t="s">
        <v>84</v>
      </c>
      <c r="AW197" s="13" t="s">
        <v>31</v>
      </c>
      <c r="AX197" s="13" t="s">
        <v>75</v>
      </c>
      <c r="AY197" s="213" t="s">
        <v>115</v>
      </c>
    </row>
    <row r="198" spans="2:51" s="13" customFormat="1" ht="11.25">
      <c r="B198" s="203"/>
      <c r="C198" s="204"/>
      <c r="D198" s="198" t="s">
        <v>125</v>
      </c>
      <c r="E198" s="205" t="s">
        <v>1</v>
      </c>
      <c r="F198" s="206" t="s">
        <v>250</v>
      </c>
      <c r="G198" s="204"/>
      <c r="H198" s="207">
        <v>26.611000000000001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125</v>
      </c>
      <c r="AU198" s="213" t="s">
        <v>84</v>
      </c>
      <c r="AV198" s="13" t="s">
        <v>84</v>
      </c>
      <c r="AW198" s="13" t="s">
        <v>31</v>
      </c>
      <c r="AX198" s="13" t="s">
        <v>75</v>
      </c>
      <c r="AY198" s="213" t="s">
        <v>115</v>
      </c>
    </row>
    <row r="199" spans="2:51" s="13" customFormat="1" ht="11.25">
      <c r="B199" s="203"/>
      <c r="C199" s="204"/>
      <c r="D199" s="198" t="s">
        <v>125</v>
      </c>
      <c r="E199" s="205" t="s">
        <v>1</v>
      </c>
      <c r="F199" s="206" t="s">
        <v>251</v>
      </c>
      <c r="G199" s="204"/>
      <c r="H199" s="207">
        <v>28.128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125</v>
      </c>
      <c r="AU199" s="213" t="s">
        <v>84</v>
      </c>
      <c r="AV199" s="13" t="s">
        <v>84</v>
      </c>
      <c r="AW199" s="13" t="s">
        <v>31</v>
      </c>
      <c r="AX199" s="13" t="s">
        <v>75</v>
      </c>
      <c r="AY199" s="213" t="s">
        <v>115</v>
      </c>
    </row>
    <row r="200" spans="2:51" s="13" customFormat="1" ht="11.25">
      <c r="B200" s="203"/>
      <c r="C200" s="204"/>
      <c r="D200" s="198" t="s">
        <v>125</v>
      </c>
      <c r="E200" s="205" t="s">
        <v>1</v>
      </c>
      <c r="F200" s="206" t="s">
        <v>252</v>
      </c>
      <c r="G200" s="204"/>
      <c r="H200" s="207">
        <v>23.478000000000002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125</v>
      </c>
      <c r="AU200" s="213" t="s">
        <v>84</v>
      </c>
      <c r="AV200" s="13" t="s">
        <v>84</v>
      </c>
      <c r="AW200" s="13" t="s">
        <v>31</v>
      </c>
      <c r="AX200" s="13" t="s">
        <v>75</v>
      </c>
      <c r="AY200" s="213" t="s">
        <v>115</v>
      </c>
    </row>
    <row r="201" spans="2:51" s="13" customFormat="1" ht="11.25">
      <c r="B201" s="203"/>
      <c r="C201" s="204"/>
      <c r="D201" s="198" t="s">
        <v>125</v>
      </c>
      <c r="E201" s="205" t="s">
        <v>1</v>
      </c>
      <c r="F201" s="206" t="s">
        <v>253</v>
      </c>
      <c r="G201" s="204"/>
      <c r="H201" s="207">
        <v>73.917000000000002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125</v>
      </c>
      <c r="AU201" s="213" t="s">
        <v>84</v>
      </c>
      <c r="AV201" s="13" t="s">
        <v>84</v>
      </c>
      <c r="AW201" s="13" t="s">
        <v>31</v>
      </c>
      <c r="AX201" s="13" t="s">
        <v>75</v>
      </c>
      <c r="AY201" s="213" t="s">
        <v>115</v>
      </c>
    </row>
    <row r="202" spans="2:51" s="13" customFormat="1" ht="11.25">
      <c r="B202" s="203"/>
      <c r="C202" s="204"/>
      <c r="D202" s="198" t="s">
        <v>125</v>
      </c>
      <c r="E202" s="205" t="s">
        <v>1</v>
      </c>
      <c r="F202" s="206" t="s">
        <v>254</v>
      </c>
      <c r="G202" s="204"/>
      <c r="H202" s="207">
        <v>63.387999999999998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125</v>
      </c>
      <c r="AU202" s="213" t="s">
        <v>84</v>
      </c>
      <c r="AV202" s="13" t="s">
        <v>84</v>
      </c>
      <c r="AW202" s="13" t="s">
        <v>31</v>
      </c>
      <c r="AX202" s="13" t="s">
        <v>75</v>
      </c>
      <c r="AY202" s="213" t="s">
        <v>115</v>
      </c>
    </row>
    <row r="203" spans="2:51" s="13" customFormat="1" ht="11.25">
      <c r="B203" s="203"/>
      <c r="C203" s="204"/>
      <c r="D203" s="198" t="s">
        <v>125</v>
      </c>
      <c r="E203" s="205" t="s">
        <v>1</v>
      </c>
      <c r="F203" s="206" t="s">
        <v>255</v>
      </c>
      <c r="G203" s="204"/>
      <c r="H203" s="207">
        <v>59.174999999999997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125</v>
      </c>
      <c r="AU203" s="213" t="s">
        <v>84</v>
      </c>
      <c r="AV203" s="13" t="s">
        <v>84</v>
      </c>
      <c r="AW203" s="13" t="s">
        <v>31</v>
      </c>
      <c r="AX203" s="13" t="s">
        <v>75</v>
      </c>
      <c r="AY203" s="213" t="s">
        <v>115</v>
      </c>
    </row>
    <row r="204" spans="2:51" s="13" customFormat="1" ht="11.25">
      <c r="B204" s="203"/>
      <c r="C204" s="204"/>
      <c r="D204" s="198" t="s">
        <v>125</v>
      </c>
      <c r="E204" s="205" t="s">
        <v>1</v>
      </c>
      <c r="F204" s="206" t="s">
        <v>256</v>
      </c>
      <c r="G204" s="204"/>
      <c r="H204" s="207">
        <v>71.831999999999994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125</v>
      </c>
      <c r="AU204" s="213" t="s">
        <v>84</v>
      </c>
      <c r="AV204" s="13" t="s">
        <v>84</v>
      </c>
      <c r="AW204" s="13" t="s">
        <v>31</v>
      </c>
      <c r="AX204" s="13" t="s">
        <v>75</v>
      </c>
      <c r="AY204" s="213" t="s">
        <v>115</v>
      </c>
    </row>
    <row r="205" spans="2:51" s="13" customFormat="1" ht="11.25">
      <c r="B205" s="203"/>
      <c r="C205" s="204"/>
      <c r="D205" s="198" t="s">
        <v>125</v>
      </c>
      <c r="E205" s="205" t="s">
        <v>1</v>
      </c>
      <c r="F205" s="206" t="s">
        <v>257</v>
      </c>
      <c r="G205" s="204"/>
      <c r="H205" s="207">
        <v>66.822000000000003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125</v>
      </c>
      <c r="AU205" s="213" t="s">
        <v>84</v>
      </c>
      <c r="AV205" s="13" t="s">
        <v>84</v>
      </c>
      <c r="AW205" s="13" t="s">
        <v>31</v>
      </c>
      <c r="AX205" s="13" t="s">
        <v>75</v>
      </c>
      <c r="AY205" s="213" t="s">
        <v>115</v>
      </c>
    </row>
    <row r="206" spans="2:51" s="13" customFormat="1" ht="11.25">
      <c r="B206" s="203"/>
      <c r="C206" s="204"/>
      <c r="D206" s="198" t="s">
        <v>125</v>
      </c>
      <c r="E206" s="205" t="s">
        <v>1</v>
      </c>
      <c r="F206" s="206" t="s">
        <v>258</v>
      </c>
      <c r="G206" s="204"/>
      <c r="H206" s="207">
        <v>125.783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125</v>
      </c>
      <c r="AU206" s="213" t="s">
        <v>84</v>
      </c>
      <c r="AV206" s="13" t="s">
        <v>84</v>
      </c>
      <c r="AW206" s="13" t="s">
        <v>31</v>
      </c>
      <c r="AX206" s="13" t="s">
        <v>75</v>
      </c>
      <c r="AY206" s="213" t="s">
        <v>115</v>
      </c>
    </row>
    <row r="207" spans="2:51" s="13" customFormat="1" ht="11.25">
      <c r="B207" s="203"/>
      <c r="C207" s="204"/>
      <c r="D207" s="198" t="s">
        <v>125</v>
      </c>
      <c r="E207" s="205" t="s">
        <v>1</v>
      </c>
      <c r="F207" s="206" t="s">
        <v>259</v>
      </c>
      <c r="G207" s="204"/>
      <c r="H207" s="207">
        <v>59.414999999999999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125</v>
      </c>
      <c r="AU207" s="213" t="s">
        <v>84</v>
      </c>
      <c r="AV207" s="13" t="s">
        <v>84</v>
      </c>
      <c r="AW207" s="13" t="s">
        <v>31</v>
      </c>
      <c r="AX207" s="13" t="s">
        <v>75</v>
      </c>
      <c r="AY207" s="213" t="s">
        <v>115</v>
      </c>
    </row>
    <row r="208" spans="2:51" s="13" customFormat="1" ht="11.25">
      <c r="B208" s="203"/>
      <c r="C208" s="204"/>
      <c r="D208" s="198" t="s">
        <v>125</v>
      </c>
      <c r="E208" s="205" t="s">
        <v>1</v>
      </c>
      <c r="F208" s="206" t="s">
        <v>260</v>
      </c>
      <c r="G208" s="204"/>
      <c r="H208" s="207">
        <v>10.332000000000001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125</v>
      </c>
      <c r="AU208" s="213" t="s">
        <v>84</v>
      </c>
      <c r="AV208" s="13" t="s">
        <v>84</v>
      </c>
      <c r="AW208" s="13" t="s">
        <v>31</v>
      </c>
      <c r="AX208" s="13" t="s">
        <v>75</v>
      </c>
      <c r="AY208" s="213" t="s">
        <v>115</v>
      </c>
    </row>
    <row r="209" spans="1:65" s="16" customFormat="1" ht="11.25">
      <c r="B209" s="235"/>
      <c r="C209" s="236"/>
      <c r="D209" s="198" t="s">
        <v>125</v>
      </c>
      <c r="E209" s="237" t="s">
        <v>1</v>
      </c>
      <c r="F209" s="238" t="s">
        <v>261</v>
      </c>
      <c r="G209" s="236"/>
      <c r="H209" s="239">
        <v>664.74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125</v>
      </c>
      <c r="AU209" s="245" t="s">
        <v>84</v>
      </c>
      <c r="AV209" s="16" t="s">
        <v>131</v>
      </c>
      <c r="AW209" s="16" t="s">
        <v>31</v>
      </c>
      <c r="AX209" s="16" t="s">
        <v>75</v>
      </c>
      <c r="AY209" s="245" t="s">
        <v>115</v>
      </c>
    </row>
    <row r="210" spans="1:65" s="15" customFormat="1" ht="11.25">
      <c r="B210" s="225"/>
      <c r="C210" s="226"/>
      <c r="D210" s="198" t="s">
        <v>125</v>
      </c>
      <c r="E210" s="227" t="s">
        <v>1</v>
      </c>
      <c r="F210" s="228" t="s">
        <v>262</v>
      </c>
      <c r="G210" s="226"/>
      <c r="H210" s="227" t="s">
        <v>1</v>
      </c>
      <c r="I210" s="229"/>
      <c r="J210" s="226"/>
      <c r="K210" s="226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125</v>
      </c>
      <c r="AU210" s="234" t="s">
        <v>84</v>
      </c>
      <c r="AV210" s="15" t="s">
        <v>82</v>
      </c>
      <c r="AW210" s="15" t="s">
        <v>31</v>
      </c>
      <c r="AX210" s="15" t="s">
        <v>75</v>
      </c>
      <c r="AY210" s="234" t="s">
        <v>115</v>
      </c>
    </row>
    <row r="211" spans="1:65" s="13" customFormat="1" ht="11.25">
      <c r="B211" s="203"/>
      <c r="C211" s="204"/>
      <c r="D211" s="198" t="s">
        <v>125</v>
      </c>
      <c r="E211" s="205" t="s">
        <v>1</v>
      </c>
      <c r="F211" s="206" t="s">
        <v>263</v>
      </c>
      <c r="G211" s="204"/>
      <c r="H211" s="207">
        <v>-110.879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125</v>
      </c>
      <c r="AU211" s="213" t="s">
        <v>84</v>
      </c>
      <c r="AV211" s="13" t="s">
        <v>84</v>
      </c>
      <c r="AW211" s="13" t="s">
        <v>31</v>
      </c>
      <c r="AX211" s="13" t="s">
        <v>75</v>
      </c>
      <c r="AY211" s="213" t="s">
        <v>115</v>
      </c>
    </row>
    <row r="212" spans="1:65" s="13" customFormat="1" ht="11.25">
      <c r="B212" s="203"/>
      <c r="C212" s="204"/>
      <c r="D212" s="198" t="s">
        <v>125</v>
      </c>
      <c r="E212" s="205" t="s">
        <v>1</v>
      </c>
      <c r="F212" s="206" t="s">
        <v>264</v>
      </c>
      <c r="G212" s="204"/>
      <c r="H212" s="207">
        <v>-240.42500000000001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125</v>
      </c>
      <c r="AU212" s="213" t="s">
        <v>84</v>
      </c>
      <c r="AV212" s="13" t="s">
        <v>84</v>
      </c>
      <c r="AW212" s="13" t="s">
        <v>31</v>
      </c>
      <c r="AX212" s="13" t="s">
        <v>75</v>
      </c>
      <c r="AY212" s="213" t="s">
        <v>115</v>
      </c>
    </row>
    <row r="213" spans="1:65" s="16" customFormat="1" ht="11.25">
      <c r="B213" s="235"/>
      <c r="C213" s="236"/>
      <c r="D213" s="198" t="s">
        <v>125</v>
      </c>
      <c r="E213" s="237" t="s">
        <v>1</v>
      </c>
      <c r="F213" s="238" t="s">
        <v>261</v>
      </c>
      <c r="G213" s="236"/>
      <c r="H213" s="239">
        <v>-351.30399999999997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125</v>
      </c>
      <c r="AU213" s="245" t="s">
        <v>84</v>
      </c>
      <c r="AV213" s="16" t="s">
        <v>131</v>
      </c>
      <c r="AW213" s="16" t="s">
        <v>31</v>
      </c>
      <c r="AX213" s="16" t="s">
        <v>75</v>
      </c>
      <c r="AY213" s="245" t="s">
        <v>115</v>
      </c>
    </row>
    <row r="214" spans="1:65" s="14" customFormat="1" ht="11.25">
      <c r="B214" s="214"/>
      <c r="C214" s="215"/>
      <c r="D214" s="198" t="s">
        <v>125</v>
      </c>
      <c r="E214" s="216" t="s">
        <v>1</v>
      </c>
      <c r="F214" s="217" t="s">
        <v>156</v>
      </c>
      <c r="G214" s="215"/>
      <c r="H214" s="218">
        <v>313.43599999999998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125</v>
      </c>
      <c r="AU214" s="224" t="s">
        <v>84</v>
      </c>
      <c r="AV214" s="14" t="s">
        <v>121</v>
      </c>
      <c r="AW214" s="14" t="s">
        <v>31</v>
      </c>
      <c r="AX214" s="14" t="s">
        <v>82</v>
      </c>
      <c r="AY214" s="224" t="s">
        <v>115</v>
      </c>
    </row>
    <row r="215" spans="1:65" s="2" customFormat="1" ht="33" customHeight="1">
      <c r="A215" s="35"/>
      <c r="B215" s="36"/>
      <c r="C215" s="184" t="s">
        <v>7</v>
      </c>
      <c r="D215" s="184" t="s">
        <v>117</v>
      </c>
      <c r="E215" s="185" t="s">
        <v>265</v>
      </c>
      <c r="F215" s="186" t="s">
        <v>266</v>
      </c>
      <c r="G215" s="187" t="s">
        <v>120</v>
      </c>
      <c r="H215" s="188">
        <v>112.584</v>
      </c>
      <c r="I215" s="189"/>
      <c r="J215" s="190">
        <f>ROUND(I215*H215,2)</f>
        <v>0</v>
      </c>
      <c r="K215" s="191"/>
      <c r="L215" s="40"/>
      <c r="M215" s="192" t="s">
        <v>1</v>
      </c>
      <c r="N215" s="193" t="s">
        <v>40</v>
      </c>
      <c r="O215" s="72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6" t="s">
        <v>121</v>
      </c>
      <c r="AT215" s="196" t="s">
        <v>117</v>
      </c>
      <c r="AU215" s="196" t="s">
        <v>84</v>
      </c>
      <c r="AY215" s="18" t="s">
        <v>115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8" t="s">
        <v>82</v>
      </c>
      <c r="BK215" s="197">
        <f>ROUND(I215*H215,2)</f>
        <v>0</v>
      </c>
      <c r="BL215" s="18" t="s">
        <v>121</v>
      </c>
      <c r="BM215" s="196" t="s">
        <v>267</v>
      </c>
    </row>
    <row r="216" spans="1:65" s="2" customFormat="1" ht="29.25">
      <c r="A216" s="35"/>
      <c r="B216" s="36"/>
      <c r="C216" s="37"/>
      <c r="D216" s="198" t="s">
        <v>123</v>
      </c>
      <c r="E216" s="37"/>
      <c r="F216" s="199" t="s">
        <v>268</v>
      </c>
      <c r="G216" s="37"/>
      <c r="H216" s="37"/>
      <c r="I216" s="200"/>
      <c r="J216" s="37"/>
      <c r="K216" s="37"/>
      <c r="L216" s="40"/>
      <c r="M216" s="201"/>
      <c r="N216" s="202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123</v>
      </c>
      <c r="AU216" s="18" t="s">
        <v>84</v>
      </c>
    </row>
    <row r="217" spans="1:65" s="15" customFormat="1" ht="11.25">
      <c r="B217" s="225"/>
      <c r="C217" s="226"/>
      <c r="D217" s="198" t="s">
        <v>125</v>
      </c>
      <c r="E217" s="227" t="s">
        <v>1</v>
      </c>
      <c r="F217" s="228" t="s">
        <v>269</v>
      </c>
      <c r="G217" s="226"/>
      <c r="H217" s="227" t="s">
        <v>1</v>
      </c>
      <c r="I217" s="229"/>
      <c r="J217" s="226"/>
      <c r="K217" s="226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125</v>
      </c>
      <c r="AU217" s="234" t="s">
        <v>84</v>
      </c>
      <c r="AV217" s="15" t="s">
        <v>82</v>
      </c>
      <c r="AW217" s="15" t="s">
        <v>31</v>
      </c>
      <c r="AX217" s="15" t="s">
        <v>75</v>
      </c>
      <c r="AY217" s="234" t="s">
        <v>115</v>
      </c>
    </row>
    <row r="218" spans="1:65" s="13" customFormat="1" ht="11.25">
      <c r="B218" s="203"/>
      <c r="C218" s="204"/>
      <c r="D218" s="198" t="s">
        <v>125</v>
      </c>
      <c r="E218" s="205" t="s">
        <v>1</v>
      </c>
      <c r="F218" s="206" t="s">
        <v>270</v>
      </c>
      <c r="G218" s="204"/>
      <c r="H218" s="207">
        <v>2.34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125</v>
      </c>
      <c r="AU218" s="213" t="s">
        <v>84</v>
      </c>
      <c r="AV218" s="13" t="s">
        <v>84</v>
      </c>
      <c r="AW218" s="13" t="s">
        <v>31</v>
      </c>
      <c r="AX218" s="13" t="s">
        <v>75</v>
      </c>
      <c r="AY218" s="213" t="s">
        <v>115</v>
      </c>
    </row>
    <row r="219" spans="1:65" s="13" customFormat="1" ht="11.25">
      <c r="B219" s="203"/>
      <c r="C219" s="204"/>
      <c r="D219" s="198" t="s">
        <v>125</v>
      </c>
      <c r="E219" s="205" t="s">
        <v>1</v>
      </c>
      <c r="F219" s="206" t="s">
        <v>271</v>
      </c>
      <c r="G219" s="204"/>
      <c r="H219" s="207">
        <v>2.6459999999999999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125</v>
      </c>
      <c r="AU219" s="213" t="s">
        <v>84</v>
      </c>
      <c r="AV219" s="13" t="s">
        <v>84</v>
      </c>
      <c r="AW219" s="13" t="s">
        <v>31</v>
      </c>
      <c r="AX219" s="13" t="s">
        <v>75</v>
      </c>
      <c r="AY219" s="213" t="s">
        <v>115</v>
      </c>
    </row>
    <row r="220" spans="1:65" s="13" customFormat="1" ht="11.25">
      <c r="B220" s="203"/>
      <c r="C220" s="204"/>
      <c r="D220" s="198" t="s">
        <v>125</v>
      </c>
      <c r="E220" s="205" t="s">
        <v>1</v>
      </c>
      <c r="F220" s="206" t="s">
        <v>272</v>
      </c>
      <c r="G220" s="204"/>
      <c r="H220" s="207">
        <v>1.127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125</v>
      </c>
      <c r="AU220" s="213" t="s">
        <v>84</v>
      </c>
      <c r="AV220" s="13" t="s">
        <v>84</v>
      </c>
      <c r="AW220" s="13" t="s">
        <v>31</v>
      </c>
      <c r="AX220" s="13" t="s">
        <v>75</v>
      </c>
      <c r="AY220" s="213" t="s">
        <v>115</v>
      </c>
    </row>
    <row r="221" spans="1:65" s="13" customFormat="1" ht="11.25">
      <c r="B221" s="203"/>
      <c r="C221" s="204"/>
      <c r="D221" s="198" t="s">
        <v>125</v>
      </c>
      <c r="E221" s="205" t="s">
        <v>1</v>
      </c>
      <c r="F221" s="206" t="s">
        <v>273</v>
      </c>
      <c r="G221" s="204"/>
      <c r="H221" s="207">
        <v>0.88800000000000001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125</v>
      </c>
      <c r="AU221" s="213" t="s">
        <v>84</v>
      </c>
      <c r="AV221" s="13" t="s">
        <v>84</v>
      </c>
      <c r="AW221" s="13" t="s">
        <v>31</v>
      </c>
      <c r="AX221" s="13" t="s">
        <v>75</v>
      </c>
      <c r="AY221" s="213" t="s">
        <v>115</v>
      </c>
    </row>
    <row r="222" spans="1:65" s="13" customFormat="1" ht="11.25">
      <c r="B222" s="203"/>
      <c r="C222" s="204"/>
      <c r="D222" s="198" t="s">
        <v>125</v>
      </c>
      <c r="E222" s="205" t="s">
        <v>1</v>
      </c>
      <c r="F222" s="206" t="s">
        <v>274</v>
      </c>
      <c r="G222" s="204"/>
      <c r="H222" s="207">
        <v>0.86099999999999999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125</v>
      </c>
      <c r="AU222" s="213" t="s">
        <v>84</v>
      </c>
      <c r="AV222" s="13" t="s">
        <v>84</v>
      </c>
      <c r="AW222" s="13" t="s">
        <v>31</v>
      </c>
      <c r="AX222" s="13" t="s">
        <v>75</v>
      </c>
      <c r="AY222" s="213" t="s">
        <v>115</v>
      </c>
    </row>
    <row r="223" spans="1:65" s="13" customFormat="1" ht="11.25">
      <c r="B223" s="203"/>
      <c r="C223" s="204"/>
      <c r="D223" s="198" t="s">
        <v>125</v>
      </c>
      <c r="E223" s="205" t="s">
        <v>1</v>
      </c>
      <c r="F223" s="206" t="s">
        <v>275</v>
      </c>
      <c r="G223" s="204"/>
      <c r="H223" s="207">
        <v>12.771000000000001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125</v>
      </c>
      <c r="AU223" s="213" t="s">
        <v>84</v>
      </c>
      <c r="AV223" s="13" t="s">
        <v>84</v>
      </c>
      <c r="AW223" s="13" t="s">
        <v>31</v>
      </c>
      <c r="AX223" s="13" t="s">
        <v>75</v>
      </c>
      <c r="AY223" s="213" t="s">
        <v>115</v>
      </c>
    </row>
    <row r="224" spans="1:65" s="13" customFormat="1" ht="11.25">
      <c r="B224" s="203"/>
      <c r="C224" s="204"/>
      <c r="D224" s="198" t="s">
        <v>125</v>
      </c>
      <c r="E224" s="205" t="s">
        <v>1</v>
      </c>
      <c r="F224" s="206" t="s">
        <v>276</v>
      </c>
      <c r="G224" s="204"/>
      <c r="H224" s="207">
        <v>12.35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125</v>
      </c>
      <c r="AU224" s="213" t="s">
        <v>84</v>
      </c>
      <c r="AV224" s="13" t="s">
        <v>84</v>
      </c>
      <c r="AW224" s="13" t="s">
        <v>31</v>
      </c>
      <c r="AX224" s="13" t="s">
        <v>75</v>
      </c>
      <c r="AY224" s="213" t="s">
        <v>115</v>
      </c>
    </row>
    <row r="225" spans="1:65" s="13" customFormat="1" ht="11.25">
      <c r="B225" s="203"/>
      <c r="C225" s="204"/>
      <c r="D225" s="198" t="s">
        <v>125</v>
      </c>
      <c r="E225" s="205" t="s">
        <v>1</v>
      </c>
      <c r="F225" s="206" t="s">
        <v>277</v>
      </c>
      <c r="G225" s="204"/>
      <c r="H225" s="207">
        <v>10.175000000000001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125</v>
      </c>
      <c r="AU225" s="213" t="s">
        <v>84</v>
      </c>
      <c r="AV225" s="13" t="s">
        <v>84</v>
      </c>
      <c r="AW225" s="13" t="s">
        <v>31</v>
      </c>
      <c r="AX225" s="13" t="s">
        <v>75</v>
      </c>
      <c r="AY225" s="213" t="s">
        <v>115</v>
      </c>
    </row>
    <row r="226" spans="1:65" s="13" customFormat="1" ht="11.25">
      <c r="B226" s="203"/>
      <c r="C226" s="204"/>
      <c r="D226" s="198" t="s">
        <v>125</v>
      </c>
      <c r="E226" s="205" t="s">
        <v>1</v>
      </c>
      <c r="F226" s="206" t="s">
        <v>278</v>
      </c>
      <c r="G226" s="204"/>
      <c r="H226" s="207">
        <v>11.242000000000001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125</v>
      </c>
      <c r="AU226" s="213" t="s">
        <v>84</v>
      </c>
      <c r="AV226" s="13" t="s">
        <v>84</v>
      </c>
      <c r="AW226" s="13" t="s">
        <v>31</v>
      </c>
      <c r="AX226" s="13" t="s">
        <v>75</v>
      </c>
      <c r="AY226" s="213" t="s">
        <v>115</v>
      </c>
    </row>
    <row r="227" spans="1:65" s="13" customFormat="1" ht="11.25">
      <c r="B227" s="203"/>
      <c r="C227" s="204"/>
      <c r="D227" s="198" t="s">
        <v>125</v>
      </c>
      <c r="E227" s="205" t="s">
        <v>1</v>
      </c>
      <c r="F227" s="206" t="s">
        <v>279</v>
      </c>
      <c r="G227" s="204"/>
      <c r="H227" s="207">
        <v>7.0140000000000002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125</v>
      </c>
      <c r="AU227" s="213" t="s">
        <v>84</v>
      </c>
      <c r="AV227" s="13" t="s">
        <v>84</v>
      </c>
      <c r="AW227" s="13" t="s">
        <v>31</v>
      </c>
      <c r="AX227" s="13" t="s">
        <v>75</v>
      </c>
      <c r="AY227" s="213" t="s">
        <v>115</v>
      </c>
    </row>
    <row r="228" spans="1:65" s="13" customFormat="1" ht="11.25">
      <c r="B228" s="203"/>
      <c r="C228" s="204"/>
      <c r="D228" s="198" t="s">
        <v>125</v>
      </c>
      <c r="E228" s="205" t="s">
        <v>1</v>
      </c>
      <c r="F228" s="206" t="s">
        <v>280</v>
      </c>
      <c r="G228" s="204"/>
      <c r="H228" s="207">
        <v>32.731999999999999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125</v>
      </c>
      <c r="AU228" s="213" t="s">
        <v>84</v>
      </c>
      <c r="AV228" s="13" t="s">
        <v>84</v>
      </c>
      <c r="AW228" s="13" t="s">
        <v>31</v>
      </c>
      <c r="AX228" s="13" t="s">
        <v>75</v>
      </c>
      <c r="AY228" s="213" t="s">
        <v>115</v>
      </c>
    </row>
    <row r="229" spans="1:65" s="13" customFormat="1" ht="11.25">
      <c r="B229" s="203"/>
      <c r="C229" s="204"/>
      <c r="D229" s="198" t="s">
        <v>125</v>
      </c>
      <c r="E229" s="205" t="s">
        <v>1</v>
      </c>
      <c r="F229" s="206" t="s">
        <v>281</v>
      </c>
      <c r="G229" s="204"/>
      <c r="H229" s="207">
        <v>17.135999999999999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125</v>
      </c>
      <c r="AU229" s="213" t="s">
        <v>84</v>
      </c>
      <c r="AV229" s="13" t="s">
        <v>84</v>
      </c>
      <c r="AW229" s="13" t="s">
        <v>31</v>
      </c>
      <c r="AX229" s="13" t="s">
        <v>75</v>
      </c>
      <c r="AY229" s="213" t="s">
        <v>115</v>
      </c>
    </row>
    <row r="230" spans="1:65" s="13" customFormat="1" ht="11.25">
      <c r="B230" s="203"/>
      <c r="C230" s="204"/>
      <c r="D230" s="198" t="s">
        <v>125</v>
      </c>
      <c r="E230" s="205" t="s">
        <v>1</v>
      </c>
      <c r="F230" s="206" t="s">
        <v>282</v>
      </c>
      <c r="G230" s="204"/>
      <c r="H230" s="207">
        <v>1.302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125</v>
      </c>
      <c r="AU230" s="213" t="s">
        <v>84</v>
      </c>
      <c r="AV230" s="13" t="s">
        <v>84</v>
      </c>
      <c r="AW230" s="13" t="s">
        <v>31</v>
      </c>
      <c r="AX230" s="13" t="s">
        <v>75</v>
      </c>
      <c r="AY230" s="213" t="s">
        <v>115</v>
      </c>
    </row>
    <row r="231" spans="1:65" s="14" customFormat="1" ht="11.25">
      <c r="B231" s="214"/>
      <c r="C231" s="215"/>
      <c r="D231" s="198" t="s">
        <v>125</v>
      </c>
      <c r="E231" s="216" t="s">
        <v>1</v>
      </c>
      <c r="F231" s="217" t="s">
        <v>156</v>
      </c>
      <c r="G231" s="215"/>
      <c r="H231" s="218">
        <v>112.584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125</v>
      </c>
      <c r="AU231" s="224" t="s">
        <v>84</v>
      </c>
      <c r="AV231" s="14" t="s">
        <v>121</v>
      </c>
      <c r="AW231" s="14" t="s">
        <v>31</v>
      </c>
      <c r="AX231" s="14" t="s">
        <v>82</v>
      </c>
      <c r="AY231" s="224" t="s">
        <v>115</v>
      </c>
    </row>
    <row r="232" spans="1:65" s="2" customFormat="1" ht="33" customHeight="1">
      <c r="A232" s="35"/>
      <c r="B232" s="36"/>
      <c r="C232" s="184" t="s">
        <v>283</v>
      </c>
      <c r="D232" s="184" t="s">
        <v>117</v>
      </c>
      <c r="E232" s="185" t="s">
        <v>284</v>
      </c>
      <c r="F232" s="186" t="s">
        <v>285</v>
      </c>
      <c r="G232" s="187" t="s">
        <v>120</v>
      </c>
      <c r="H232" s="188">
        <v>52.45</v>
      </c>
      <c r="I232" s="189"/>
      <c r="J232" s="190">
        <f>ROUND(I232*H232,2)</f>
        <v>0</v>
      </c>
      <c r="K232" s="191"/>
      <c r="L232" s="40"/>
      <c r="M232" s="192" t="s">
        <v>1</v>
      </c>
      <c r="N232" s="193" t="s">
        <v>40</v>
      </c>
      <c r="O232" s="72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6" t="s">
        <v>121</v>
      </c>
      <c r="AT232" s="196" t="s">
        <v>117</v>
      </c>
      <c r="AU232" s="196" t="s">
        <v>84</v>
      </c>
      <c r="AY232" s="18" t="s">
        <v>115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8" t="s">
        <v>82</v>
      </c>
      <c r="BK232" s="197">
        <f>ROUND(I232*H232,2)</f>
        <v>0</v>
      </c>
      <c r="BL232" s="18" t="s">
        <v>121</v>
      </c>
      <c r="BM232" s="196" t="s">
        <v>286</v>
      </c>
    </row>
    <row r="233" spans="1:65" s="2" customFormat="1" ht="29.25">
      <c r="A233" s="35"/>
      <c r="B233" s="36"/>
      <c r="C233" s="37"/>
      <c r="D233" s="198" t="s">
        <v>123</v>
      </c>
      <c r="E233" s="37"/>
      <c r="F233" s="199" t="s">
        <v>287</v>
      </c>
      <c r="G233" s="37"/>
      <c r="H233" s="37"/>
      <c r="I233" s="200"/>
      <c r="J233" s="37"/>
      <c r="K233" s="37"/>
      <c r="L233" s="40"/>
      <c r="M233" s="201"/>
      <c r="N233" s="202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123</v>
      </c>
      <c r="AU233" s="18" t="s">
        <v>84</v>
      </c>
    </row>
    <row r="234" spans="1:65" s="15" customFormat="1" ht="22.5">
      <c r="B234" s="225"/>
      <c r="C234" s="226"/>
      <c r="D234" s="198" t="s">
        <v>125</v>
      </c>
      <c r="E234" s="227" t="s">
        <v>1</v>
      </c>
      <c r="F234" s="228" t="s">
        <v>288</v>
      </c>
      <c r="G234" s="226"/>
      <c r="H234" s="227" t="s">
        <v>1</v>
      </c>
      <c r="I234" s="229"/>
      <c r="J234" s="226"/>
      <c r="K234" s="226"/>
      <c r="L234" s="230"/>
      <c r="M234" s="231"/>
      <c r="N234" s="232"/>
      <c r="O234" s="232"/>
      <c r="P234" s="232"/>
      <c r="Q234" s="232"/>
      <c r="R234" s="232"/>
      <c r="S234" s="232"/>
      <c r="T234" s="233"/>
      <c r="AT234" s="234" t="s">
        <v>125</v>
      </c>
      <c r="AU234" s="234" t="s">
        <v>84</v>
      </c>
      <c r="AV234" s="15" t="s">
        <v>82</v>
      </c>
      <c r="AW234" s="15" t="s">
        <v>31</v>
      </c>
      <c r="AX234" s="15" t="s">
        <v>75</v>
      </c>
      <c r="AY234" s="234" t="s">
        <v>115</v>
      </c>
    </row>
    <row r="235" spans="1:65" s="13" customFormat="1" ht="11.25">
      <c r="B235" s="203"/>
      <c r="C235" s="204"/>
      <c r="D235" s="198" t="s">
        <v>125</v>
      </c>
      <c r="E235" s="205" t="s">
        <v>1</v>
      </c>
      <c r="F235" s="206" t="s">
        <v>289</v>
      </c>
      <c r="G235" s="204"/>
      <c r="H235" s="207">
        <v>52.45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125</v>
      </c>
      <c r="AU235" s="213" t="s">
        <v>84</v>
      </c>
      <c r="AV235" s="13" t="s">
        <v>84</v>
      </c>
      <c r="AW235" s="13" t="s">
        <v>31</v>
      </c>
      <c r="AX235" s="13" t="s">
        <v>82</v>
      </c>
      <c r="AY235" s="213" t="s">
        <v>115</v>
      </c>
    </row>
    <row r="236" spans="1:65" s="2" customFormat="1" ht="24.2" customHeight="1">
      <c r="A236" s="35"/>
      <c r="B236" s="36"/>
      <c r="C236" s="184" t="s">
        <v>290</v>
      </c>
      <c r="D236" s="184" t="s">
        <v>117</v>
      </c>
      <c r="E236" s="185" t="s">
        <v>291</v>
      </c>
      <c r="F236" s="186" t="s">
        <v>292</v>
      </c>
      <c r="G236" s="187" t="s">
        <v>120</v>
      </c>
      <c r="H236" s="188">
        <v>112.584</v>
      </c>
      <c r="I236" s="189"/>
      <c r="J236" s="190">
        <f>ROUND(I236*H236,2)</f>
        <v>0</v>
      </c>
      <c r="K236" s="191"/>
      <c r="L236" s="40"/>
      <c r="M236" s="192" t="s">
        <v>1</v>
      </c>
      <c r="N236" s="193" t="s">
        <v>40</v>
      </c>
      <c r="O236" s="72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6" t="s">
        <v>121</v>
      </c>
      <c r="AT236" s="196" t="s">
        <v>117</v>
      </c>
      <c r="AU236" s="196" t="s">
        <v>84</v>
      </c>
      <c r="AY236" s="18" t="s">
        <v>115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8" t="s">
        <v>82</v>
      </c>
      <c r="BK236" s="197">
        <f>ROUND(I236*H236,2)</f>
        <v>0</v>
      </c>
      <c r="BL236" s="18" t="s">
        <v>121</v>
      </c>
      <c r="BM236" s="196" t="s">
        <v>293</v>
      </c>
    </row>
    <row r="237" spans="1:65" s="2" customFormat="1" ht="29.25">
      <c r="A237" s="35"/>
      <c r="B237" s="36"/>
      <c r="C237" s="37"/>
      <c r="D237" s="198" t="s">
        <v>123</v>
      </c>
      <c r="E237" s="37"/>
      <c r="F237" s="199" t="s">
        <v>294</v>
      </c>
      <c r="G237" s="37"/>
      <c r="H237" s="37"/>
      <c r="I237" s="200"/>
      <c r="J237" s="37"/>
      <c r="K237" s="37"/>
      <c r="L237" s="40"/>
      <c r="M237" s="201"/>
      <c r="N237" s="202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123</v>
      </c>
      <c r="AU237" s="18" t="s">
        <v>84</v>
      </c>
    </row>
    <row r="238" spans="1:65" s="15" customFormat="1" ht="11.25">
      <c r="B238" s="225"/>
      <c r="C238" s="226"/>
      <c r="D238" s="198" t="s">
        <v>125</v>
      </c>
      <c r="E238" s="227" t="s">
        <v>1</v>
      </c>
      <c r="F238" s="228" t="s">
        <v>295</v>
      </c>
      <c r="G238" s="226"/>
      <c r="H238" s="227" t="s">
        <v>1</v>
      </c>
      <c r="I238" s="229"/>
      <c r="J238" s="226"/>
      <c r="K238" s="226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125</v>
      </c>
      <c r="AU238" s="234" t="s">
        <v>84</v>
      </c>
      <c r="AV238" s="15" t="s">
        <v>82</v>
      </c>
      <c r="AW238" s="15" t="s">
        <v>31</v>
      </c>
      <c r="AX238" s="15" t="s">
        <v>75</v>
      </c>
      <c r="AY238" s="234" t="s">
        <v>115</v>
      </c>
    </row>
    <row r="239" spans="1:65" s="13" customFormat="1" ht="11.25">
      <c r="B239" s="203"/>
      <c r="C239" s="204"/>
      <c r="D239" s="198" t="s">
        <v>125</v>
      </c>
      <c r="E239" s="205" t="s">
        <v>1</v>
      </c>
      <c r="F239" s="206" t="s">
        <v>270</v>
      </c>
      <c r="G239" s="204"/>
      <c r="H239" s="207">
        <v>2.34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125</v>
      </c>
      <c r="AU239" s="213" t="s">
        <v>84</v>
      </c>
      <c r="AV239" s="13" t="s">
        <v>84</v>
      </c>
      <c r="AW239" s="13" t="s">
        <v>31</v>
      </c>
      <c r="AX239" s="13" t="s">
        <v>75</v>
      </c>
      <c r="AY239" s="213" t="s">
        <v>115</v>
      </c>
    </row>
    <row r="240" spans="1:65" s="13" customFormat="1" ht="11.25">
      <c r="B240" s="203"/>
      <c r="C240" s="204"/>
      <c r="D240" s="198" t="s">
        <v>125</v>
      </c>
      <c r="E240" s="205" t="s">
        <v>1</v>
      </c>
      <c r="F240" s="206" t="s">
        <v>271</v>
      </c>
      <c r="G240" s="204"/>
      <c r="H240" s="207">
        <v>2.6459999999999999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125</v>
      </c>
      <c r="AU240" s="213" t="s">
        <v>84</v>
      </c>
      <c r="AV240" s="13" t="s">
        <v>84</v>
      </c>
      <c r="AW240" s="13" t="s">
        <v>31</v>
      </c>
      <c r="AX240" s="13" t="s">
        <v>75</v>
      </c>
      <c r="AY240" s="213" t="s">
        <v>115</v>
      </c>
    </row>
    <row r="241" spans="1:65" s="13" customFormat="1" ht="11.25">
      <c r="B241" s="203"/>
      <c r="C241" s="204"/>
      <c r="D241" s="198" t="s">
        <v>125</v>
      </c>
      <c r="E241" s="205" t="s">
        <v>1</v>
      </c>
      <c r="F241" s="206" t="s">
        <v>272</v>
      </c>
      <c r="G241" s="204"/>
      <c r="H241" s="207">
        <v>1.127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125</v>
      </c>
      <c r="AU241" s="213" t="s">
        <v>84</v>
      </c>
      <c r="AV241" s="13" t="s">
        <v>84</v>
      </c>
      <c r="AW241" s="13" t="s">
        <v>31</v>
      </c>
      <c r="AX241" s="13" t="s">
        <v>75</v>
      </c>
      <c r="AY241" s="213" t="s">
        <v>115</v>
      </c>
    </row>
    <row r="242" spans="1:65" s="13" customFormat="1" ht="11.25">
      <c r="B242" s="203"/>
      <c r="C242" s="204"/>
      <c r="D242" s="198" t="s">
        <v>125</v>
      </c>
      <c r="E242" s="205" t="s">
        <v>1</v>
      </c>
      <c r="F242" s="206" t="s">
        <v>273</v>
      </c>
      <c r="G242" s="204"/>
      <c r="H242" s="207">
        <v>0.88800000000000001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125</v>
      </c>
      <c r="AU242" s="213" t="s">
        <v>84</v>
      </c>
      <c r="AV242" s="13" t="s">
        <v>84</v>
      </c>
      <c r="AW242" s="13" t="s">
        <v>31</v>
      </c>
      <c r="AX242" s="13" t="s">
        <v>75</v>
      </c>
      <c r="AY242" s="213" t="s">
        <v>115</v>
      </c>
    </row>
    <row r="243" spans="1:65" s="13" customFormat="1" ht="11.25">
      <c r="B243" s="203"/>
      <c r="C243" s="204"/>
      <c r="D243" s="198" t="s">
        <v>125</v>
      </c>
      <c r="E243" s="205" t="s">
        <v>1</v>
      </c>
      <c r="F243" s="206" t="s">
        <v>274</v>
      </c>
      <c r="G243" s="204"/>
      <c r="H243" s="207">
        <v>0.86099999999999999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125</v>
      </c>
      <c r="AU243" s="213" t="s">
        <v>84</v>
      </c>
      <c r="AV243" s="13" t="s">
        <v>84</v>
      </c>
      <c r="AW243" s="13" t="s">
        <v>31</v>
      </c>
      <c r="AX243" s="13" t="s">
        <v>75</v>
      </c>
      <c r="AY243" s="213" t="s">
        <v>115</v>
      </c>
    </row>
    <row r="244" spans="1:65" s="13" customFormat="1" ht="11.25">
      <c r="B244" s="203"/>
      <c r="C244" s="204"/>
      <c r="D244" s="198" t="s">
        <v>125</v>
      </c>
      <c r="E244" s="205" t="s">
        <v>1</v>
      </c>
      <c r="F244" s="206" t="s">
        <v>275</v>
      </c>
      <c r="G244" s="204"/>
      <c r="H244" s="207">
        <v>12.771000000000001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125</v>
      </c>
      <c r="AU244" s="213" t="s">
        <v>84</v>
      </c>
      <c r="AV244" s="13" t="s">
        <v>84</v>
      </c>
      <c r="AW244" s="13" t="s">
        <v>31</v>
      </c>
      <c r="AX244" s="13" t="s">
        <v>75</v>
      </c>
      <c r="AY244" s="213" t="s">
        <v>115</v>
      </c>
    </row>
    <row r="245" spans="1:65" s="13" customFormat="1" ht="11.25">
      <c r="B245" s="203"/>
      <c r="C245" s="204"/>
      <c r="D245" s="198" t="s">
        <v>125</v>
      </c>
      <c r="E245" s="205" t="s">
        <v>1</v>
      </c>
      <c r="F245" s="206" t="s">
        <v>276</v>
      </c>
      <c r="G245" s="204"/>
      <c r="H245" s="207">
        <v>12.35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125</v>
      </c>
      <c r="AU245" s="213" t="s">
        <v>84</v>
      </c>
      <c r="AV245" s="13" t="s">
        <v>84</v>
      </c>
      <c r="AW245" s="13" t="s">
        <v>31</v>
      </c>
      <c r="AX245" s="13" t="s">
        <v>75</v>
      </c>
      <c r="AY245" s="213" t="s">
        <v>115</v>
      </c>
    </row>
    <row r="246" spans="1:65" s="13" customFormat="1" ht="11.25">
      <c r="B246" s="203"/>
      <c r="C246" s="204"/>
      <c r="D246" s="198" t="s">
        <v>125</v>
      </c>
      <c r="E246" s="205" t="s">
        <v>1</v>
      </c>
      <c r="F246" s="206" t="s">
        <v>277</v>
      </c>
      <c r="G246" s="204"/>
      <c r="H246" s="207">
        <v>10.175000000000001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125</v>
      </c>
      <c r="AU246" s="213" t="s">
        <v>84</v>
      </c>
      <c r="AV246" s="13" t="s">
        <v>84</v>
      </c>
      <c r="AW246" s="13" t="s">
        <v>31</v>
      </c>
      <c r="AX246" s="13" t="s">
        <v>75</v>
      </c>
      <c r="AY246" s="213" t="s">
        <v>115</v>
      </c>
    </row>
    <row r="247" spans="1:65" s="13" customFormat="1" ht="11.25">
      <c r="B247" s="203"/>
      <c r="C247" s="204"/>
      <c r="D247" s="198" t="s">
        <v>125</v>
      </c>
      <c r="E247" s="205" t="s">
        <v>1</v>
      </c>
      <c r="F247" s="206" t="s">
        <v>278</v>
      </c>
      <c r="G247" s="204"/>
      <c r="H247" s="207">
        <v>11.242000000000001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125</v>
      </c>
      <c r="AU247" s="213" t="s">
        <v>84</v>
      </c>
      <c r="AV247" s="13" t="s">
        <v>84</v>
      </c>
      <c r="AW247" s="13" t="s">
        <v>31</v>
      </c>
      <c r="AX247" s="13" t="s">
        <v>75</v>
      </c>
      <c r="AY247" s="213" t="s">
        <v>115</v>
      </c>
    </row>
    <row r="248" spans="1:65" s="13" customFormat="1" ht="11.25">
      <c r="B248" s="203"/>
      <c r="C248" s="204"/>
      <c r="D248" s="198" t="s">
        <v>125</v>
      </c>
      <c r="E248" s="205" t="s">
        <v>1</v>
      </c>
      <c r="F248" s="206" t="s">
        <v>279</v>
      </c>
      <c r="G248" s="204"/>
      <c r="H248" s="207">
        <v>7.0140000000000002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125</v>
      </c>
      <c r="AU248" s="213" t="s">
        <v>84</v>
      </c>
      <c r="AV248" s="13" t="s">
        <v>84</v>
      </c>
      <c r="AW248" s="13" t="s">
        <v>31</v>
      </c>
      <c r="AX248" s="13" t="s">
        <v>75</v>
      </c>
      <c r="AY248" s="213" t="s">
        <v>115</v>
      </c>
    </row>
    <row r="249" spans="1:65" s="13" customFormat="1" ht="11.25">
      <c r="B249" s="203"/>
      <c r="C249" s="204"/>
      <c r="D249" s="198" t="s">
        <v>125</v>
      </c>
      <c r="E249" s="205" t="s">
        <v>1</v>
      </c>
      <c r="F249" s="206" t="s">
        <v>280</v>
      </c>
      <c r="G249" s="204"/>
      <c r="H249" s="207">
        <v>32.731999999999999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125</v>
      </c>
      <c r="AU249" s="213" t="s">
        <v>84</v>
      </c>
      <c r="AV249" s="13" t="s">
        <v>84</v>
      </c>
      <c r="AW249" s="13" t="s">
        <v>31</v>
      </c>
      <c r="AX249" s="13" t="s">
        <v>75</v>
      </c>
      <c r="AY249" s="213" t="s">
        <v>115</v>
      </c>
    </row>
    <row r="250" spans="1:65" s="13" customFormat="1" ht="11.25">
      <c r="B250" s="203"/>
      <c r="C250" s="204"/>
      <c r="D250" s="198" t="s">
        <v>125</v>
      </c>
      <c r="E250" s="205" t="s">
        <v>1</v>
      </c>
      <c r="F250" s="206" t="s">
        <v>281</v>
      </c>
      <c r="G250" s="204"/>
      <c r="H250" s="207">
        <v>17.135999999999999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125</v>
      </c>
      <c r="AU250" s="213" t="s">
        <v>84</v>
      </c>
      <c r="AV250" s="13" t="s">
        <v>84</v>
      </c>
      <c r="AW250" s="13" t="s">
        <v>31</v>
      </c>
      <c r="AX250" s="13" t="s">
        <v>75</v>
      </c>
      <c r="AY250" s="213" t="s">
        <v>115</v>
      </c>
    </row>
    <row r="251" spans="1:65" s="13" customFormat="1" ht="11.25">
      <c r="B251" s="203"/>
      <c r="C251" s="204"/>
      <c r="D251" s="198" t="s">
        <v>125</v>
      </c>
      <c r="E251" s="205" t="s">
        <v>1</v>
      </c>
      <c r="F251" s="206" t="s">
        <v>282</v>
      </c>
      <c r="G251" s="204"/>
      <c r="H251" s="207">
        <v>1.302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125</v>
      </c>
      <c r="AU251" s="213" t="s">
        <v>84</v>
      </c>
      <c r="AV251" s="13" t="s">
        <v>84</v>
      </c>
      <c r="AW251" s="13" t="s">
        <v>31</v>
      </c>
      <c r="AX251" s="13" t="s">
        <v>75</v>
      </c>
      <c r="AY251" s="213" t="s">
        <v>115</v>
      </c>
    </row>
    <row r="252" spans="1:65" s="14" customFormat="1" ht="11.25">
      <c r="B252" s="214"/>
      <c r="C252" s="215"/>
      <c r="D252" s="198" t="s">
        <v>125</v>
      </c>
      <c r="E252" s="216" t="s">
        <v>1</v>
      </c>
      <c r="F252" s="217" t="s">
        <v>156</v>
      </c>
      <c r="G252" s="215"/>
      <c r="H252" s="218">
        <v>112.584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125</v>
      </c>
      <c r="AU252" s="224" t="s">
        <v>84</v>
      </c>
      <c r="AV252" s="14" t="s">
        <v>121</v>
      </c>
      <c r="AW252" s="14" t="s">
        <v>31</v>
      </c>
      <c r="AX252" s="14" t="s">
        <v>82</v>
      </c>
      <c r="AY252" s="224" t="s">
        <v>115</v>
      </c>
    </row>
    <row r="253" spans="1:65" s="2" customFormat="1" ht="24.2" customHeight="1">
      <c r="A253" s="35"/>
      <c r="B253" s="36"/>
      <c r="C253" s="184" t="s">
        <v>296</v>
      </c>
      <c r="D253" s="184" t="s">
        <v>117</v>
      </c>
      <c r="E253" s="185" t="s">
        <v>297</v>
      </c>
      <c r="F253" s="186" t="s">
        <v>298</v>
      </c>
      <c r="G253" s="187" t="s">
        <v>120</v>
      </c>
      <c r="H253" s="188">
        <v>112.584</v>
      </c>
      <c r="I253" s="189"/>
      <c r="J253" s="190">
        <f>ROUND(I253*H253,2)</f>
        <v>0</v>
      </c>
      <c r="K253" s="191"/>
      <c r="L253" s="40"/>
      <c r="M253" s="192" t="s">
        <v>1</v>
      </c>
      <c r="N253" s="193" t="s">
        <v>40</v>
      </c>
      <c r="O253" s="72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6" t="s">
        <v>121</v>
      </c>
      <c r="AT253" s="196" t="s">
        <v>117</v>
      </c>
      <c r="AU253" s="196" t="s">
        <v>84</v>
      </c>
      <c r="AY253" s="18" t="s">
        <v>115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8" t="s">
        <v>82</v>
      </c>
      <c r="BK253" s="197">
        <f>ROUND(I253*H253,2)</f>
        <v>0</v>
      </c>
      <c r="BL253" s="18" t="s">
        <v>121</v>
      </c>
      <c r="BM253" s="196" t="s">
        <v>299</v>
      </c>
    </row>
    <row r="254" spans="1:65" s="2" customFormat="1" ht="19.5">
      <c r="A254" s="35"/>
      <c r="B254" s="36"/>
      <c r="C254" s="37"/>
      <c r="D254" s="198" t="s">
        <v>123</v>
      </c>
      <c r="E254" s="37"/>
      <c r="F254" s="199" t="s">
        <v>300</v>
      </c>
      <c r="G254" s="37"/>
      <c r="H254" s="37"/>
      <c r="I254" s="200"/>
      <c r="J254" s="37"/>
      <c r="K254" s="37"/>
      <c r="L254" s="40"/>
      <c r="M254" s="201"/>
      <c r="N254" s="202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123</v>
      </c>
      <c r="AU254" s="18" t="s">
        <v>84</v>
      </c>
    </row>
    <row r="255" spans="1:65" s="15" customFormat="1" ht="11.25">
      <c r="B255" s="225"/>
      <c r="C255" s="226"/>
      <c r="D255" s="198" t="s">
        <v>125</v>
      </c>
      <c r="E255" s="227" t="s">
        <v>1</v>
      </c>
      <c r="F255" s="228" t="s">
        <v>301</v>
      </c>
      <c r="G255" s="226"/>
      <c r="H255" s="227" t="s">
        <v>1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125</v>
      </c>
      <c r="AU255" s="234" t="s">
        <v>84</v>
      </c>
      <c r="AV255" s="15" t="s">
        <v>82</v>
      </c>
      <c r="AW255" s="15" t="s">
        <v>31</v>
      </c>
      <c r="AX255" s="15" t="s">
        <v>75</v>
      </c>
      <c r="AY255" s="234" t="s">
        <v>115</v>
      </c>
    </row>
    <row r="256" spans="1:65" s="13" customFormat="1" ht="11.25">
      <c r="B256" s="203"/>
      <c r="C256" s="204"/>
      <c r="D256" s="198" t="s">
        <v>125</v>
      </c>
      <c r="E256" s="205" t="s">
        <v>1</v>
      </c>
      <c r="F256" s="206" t="s">
        <v>270</v>
      </c>
      <c r="G256" s="204"/>
      <c r="H256" s="207">
        <v>2.34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125</v>
      </c>
      <c r="AU256" s="213" t="s">
        <v>84</v>
      </c>
      <c r="AV256" s="13" t="s">
        <v>84</v>
      </c>
      <c r="AW256" s="13" t="s">
        <v>31</v>
      </c>
      <c r="AX256" s="13" t="s">
        <v>75</v>
      </c>
      <c r="AY256" s="213" t="s">
        <v>115</v>
      </c>
    </row>
    <row r="257" spans="1:65" s="13" customFormat="1" ht="11.25">
      <c r="B257" s="203"/>
      <c r="C257" s="204"/>
      <c r="D257" s="198" t="s">
        <v>125</v>
      </c>
      <c r="E257" s="205" t="s">
        <v>1</v>
      </c>
      <c r="F257" s="206" t="s">
        <v>271</v>
      </c>
      <c r="G257" s="204"/>
      <c r="H257" s="207">
        <v>2.6459999999999999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125</v>
      </c>
      <c r="AU257" s="213" t="s">
        <v>84</v>
      </c>
      <c r="AV257" s="13" t="s">
        <v>84</v>
      </c>
      <c r="AW257" s="13" t="s">
        <v>31</v>
      </c>
      <c r="AX257" s="13" t="s">
        <v>75</v>
      </c>
      <c r="AY257" s="213" t="s">
        <v>115</v>
      </c>
    </row>
    <row r="258" spans="1:65" s="13" customFormat="1" ht="11.25">
      <c r="B258" s="203"/>
      <c r="C258" s="204"/>
      <c r="D258" s="198" t="s">
        <v>125</v>
      </c>
      <c r="E258" s="205" t="s">
        <v>1</v>
      </c>
      <c r="F258" s="206" t="s">
        <v>272</v>
      </c>
      <c r="G258" s="204"/>
      <c r="H258" s="207">
        <v>1.127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125</v>
      </c>
      <c r="AU258" s="213" t="s">
        <v>84</v>
      </c>
      <c r="AV258" s="13" t="s">
        <v>84</v>
      </c>
      <c r="AW258" s="13" t="s">
        <v>31</v>
      </c>
      <c r="AX258" s="13" t="s">
        <v>75</v>
      </c>
      <c r="AY258" s="213" t="s">
        <v>115</v>
      </c>
    </row>
    <row r="259" spans="1:65" s="13" customFormat="1" ht="11.25">
      <c r="B259" s="203"/>
      <c r="C259" s="204"/>
      <c r="D259" s="198" t="s">
        <v>125</v>
      </c>
      <c r="E259" s="205" t="s">
        <v>1</v>
      </c>
      <c r="F259" s="206" t="s">
        <v>273</v>
      </c>
      <c r="G259" s="204"/>
      <c r="H259" s="207">
        <v>0.88800000000000001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125</v>
      </c>
      <c r="AU259" s="213" t="s">
        <v>84</v>
      </c>
      <c r="AV259" s="13" t="s">
        <v>84</v>
      </c>
      <c r="AW259" s="13" t="s">
        <v>31</v>
      </c>
      <c r="AX259" s="13" t="s">
        <v>75</v>
      </c>
      <c r="AY259" s="213" t="s">
        <v>115</v>
      </c>
    </row>
    <row r="260" spans="1:65" s="13" customFormat="1" ht="11.25">
      <c r="B260" s="203"/>
      <c r="C260" s="204"/>
      <c r="D260" s="198" t="s">
        <v>125</v>
      </c>
      <c r="E260" s="205" t="s">
        <v>1</v>
      </c>
      <c r="F260" s="206" t="s">
        <v>274</v>
      </c>
      <c r="G260" s="204"/>
      <c r="H260" s="207">
        <v>0.86099999999999999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125</v>
      </c>
      <c r="AU260" s="213" t="s">
        <v>84</v>
      </c>
      <c r="AV260" s="13" t="s">
        <v>84</v>
      </c>
      <c r="AW260" s="13" t="s">
        <v>31</v>
      </c>
      <c r="AX260" s="13" t="s">
        <v>75</v>
      </c>
      <c r="AY260" s="213" t="s">
        <v>115</v>
      </c>
    </row>
    <row r="261" spans="1:65" s="13" customFormat="1" ht="11.25">
      <c r="B261" s="203"/>
      <c r="C261" s="204"/>
      <c r="D261" s="198" t="s">
        <v>125</v>
      </c>
      <c r="E261" s="205" t="s">
        <v>1</v>
      </c>
      <c r="F261" s="206" t="s">
        <v>275</v>
      </c>
      <c r="G261" s="204"/>
      <c r="H261" s="207">
        <v>12.771000000000001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125</v>
      </c>
      <c r="AU261" s="213" t="s">
        <v>84</v>
      </c>
      <c r="AV261" s="13" t="s">
        <v>84</v>
      </c>
      <c r="AW261" s="13" t="s">
        <v>31</v>
      </c>
      <c r="AX261" s="13" t="s">
        <v>75</v>
      </c>
      <c r="AY261" s="213" t="s">
        <v>115</v>
      </c>
    </row>
    <row r="262" spans="1:65" s="13" customFormat="1" ht="11.25">
      <c r="B262" s="203"/>
      <c r="C262" s="204"/>
      <c r="D262" s="198" t="s">
        <v>125</v>
      </c>
      <c r="E262" s="205" t="s">
        <v>1</v>
      </c>
      <c r="F262" s="206" t="s">
        <v>276</v>
      </c>
      <c r="G262" s="204"/>
      <c r="H262" s="207">
        <v>12.35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125</v>
      </c>
      <c r="AU262" s="213" t="s">
        <v>84</v>
      </c>
      <c r="AV262" s="13" t="s">
        <v>84</v>
      </c>
      <c r="AW262" s="13" t="s">
        <v>31</v>
      </c>
      <c r="AX262" s="13" t="s">
        <v>75</v>
      </c>
      <c r="AY262" s="213" t="s">
        <v>115</v>
      </c>
    </row>
    <row r="263" spans="1:65" s="13" customFormat="1" ht="11.25">
      <c r="B263" s="203"/>
      <c r="C263" s="204"/>
      <c r="D263" s="198" t="s">
        <v>125</v>
      </c>
      <c r="E263" s="205" t="s">
        <v>1</v>
      </c>
      <c r="F263" s="206" t="s">
        <v>277</v>
      </c>
      <c r="G263" s="204"/>
      <c r="H263" s="207">
        <v>10.175000000000001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125</v>
      </c>
      <c r="AU263" s="213" t="s">
        <v>84</v>
      </c>
      <c r="AV263" s="13" t="s">
        <v>84</v>
      </c>
      <c r="AW263" s="13" t="s">
        <v>31</v>
      </c>
      <c r="AX263" s="13" t="s">
        <v>75</v>
      </c>
      <c r="AY263" s="213" t="s">
        <v>115</v>
      </c>
    </row>
    <row r="264" spans="1:65" s="13" customFormat="1" ht="11.25">
      <c r="B264" s="203"/>
      <c r="C264" s="204"/>
      <c r="D264" s="198" t="s">
        <v>125</v>
      </c>
      <c r="E264" s="205" t="s">
        <v>1</v>
      </c>
      <c r="F264" s="206" t="s">
        <v>278</v>
      </c>
      <c r="G264" s="204"/>
      <c r="H264" s="207">
        <v>11.242000000000001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125</v>
      </c>
      <c r="AU264" s="213" t="s">
        <v>84</v>
      </c>
      <c r="AV264" s="13" t="s">
        <v>84</v>
      </c>
      <c r="AW264" s="13" t="s">
        <v>31</v>
      </c>
      <c r="AX264" s="13" t="s">
        <v>75</v>
      </c>
      <c r="AY264" s="213" t="s">
        <v>115</v>
      </c>
    </row>
    <row r="265" spans="1:65" s="13" customFormat="1" ht="11.25">
      <c r="B265" s="203"/>
      <c r="C265" s="204"/>
      <c r="D265" s="198" t="s">
        <v>125</v>
      </c>
      <c r="E265" s="205" t="s">
        <v>1</v>
      </c>
      <c r="F265" s="206" t="s">
        <v>279</v>
      </c>
      <c r="G265" s="204"/>
      <c r="H265" s="207">
        <v>7.0140000000000002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125</v>
      </c>
      <c r="AU265" s="213" t="s">
        <v>84</v>
      </c>
      <c r="AV265" s="13" t="s">
        <v>84</v>
      </c>
      <c r="AW265" s="13" t="s">
        <v>31</v>
      </c>
      <c r="AX265" s="13" t="s">
        <v>75</v>
      </c>
      <c r="AY265" s="213" t="s">
        <v>115</v>
      </c>
    </row>
    <row r="266" spans="1:65" s="13" customFormat="1" ht="11.25">
      <c r="B266" s="203"/>
      <c r="C266" s="204"/>
      <c r="D266" s="198" t="s">
        <v>125</v>
      </c>
      <c r="E266" s="205" t="s">
        <v>1</v>
      </c>
      <c r="F266" s="206" t="s">
        <v>280</v>
      </c>
      <c r="G266" s="204"/>
      <c r="H266" s="207">
        <v>32.731999999999999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125</v>
      </c>
      <c r="AU266" s="213" t="s">
        <v>84</v>
      </c>
      <c r="AV266" s="13" t="s">
        <v>84</v>
      </c>
      <c r="AW266" s="13" t="s">
        <v>31</v>
      </c>
      <c r="AX266" s="13" t="s">
        <v>75</v>
      </c>
      <c r="AY266" s="213" t="s">
        <v>115</v>
      </c>
    </row>
    <row r="267" spans="1:65" s="13" customFormat="1" ht="11.25">
      <c r="B267" s="203"/>
      <c r="C267" s="204"/>
      <c r="D267" s="198" t="s">
        <v>125</v>
      </c>
      <c r="E267" s="205" t="s">
        <v>1</v>
      </c>
      <c r="F267" s="206" t="s">
        <v>281</v>
      </c>
      <c r="G267" s="204"/>
      <c r="H267" s="207">
        <v>17.135999999999999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125</v>
      </c>
      <c r="AU267" s="213" t="s">
        <v>84</v>
      </c>
      <c r="AV267" s="13" t="s">
        <v>84</v>
      </c>
      <c r="AW267" s="13" t="s">
        <v>31</v>
      </c>
      <c r="AX267" s="13" t="s">
        <v>75</v>
      </c>
      <c r="AY267" s="213" t="s">
        <v>115</v>
      </c>
    </row>
    <row r="268" spans="1:65" s="13" customFormat="1" ht="11.25">
      <c r="B268" s="203"/>
      <c r="C268" s="204"/>
      <c r="D268" s="198" t="s">
        <v>125</v>
      </c>
      <c r="E268" s="205" t="s">
        <v>1</v>
      </c>
      <c r="F268" s="206" t="s">
        <v>282</v>
      </c>
      <c r="G268" s="204"/>
      <c r="H268" s="207">
        <v>1.302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125</v>
      </c>
      <c r="AU268" s="213" t="s">
        <v>84</v>
      </c>
      <c r="AV268" s="13" t="s">
        <v>84</v>
      </c>
      <c r="AW268" s="13" t="s">
        <v>31</v>
      </c>
      <c r="AX268" s="13" t="s">
        <v>75</v>
      </c>
      <c r="AY268" s="213" t="s">
        <v>115</v>
      </c>
    </row>
    <row r="269" spans="1:65" s="14" customFormat="1" ht="11.25">
      <c r="B269" s="214"/>
      <c r="C269" s="215"/>
      <c r="D269" s="198" t="s">
        <v>125</v>
      </c>
      <c r="E269" s="216" t="s">
        <v>1</v>
      </c>
      <c r="F269" s="217" t="s">
        <v>156</v>
      </c>
      <c r="G269" s="215"/>
      <c r="H269" s="218">
        <v>112.584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125</v>
      </c>
      <c r="AU269" s="224" t="s">
        <v>84</v>
      </c>
      <c r="AV269" s="14" t="s">
        <v>121</v>
      </c>
      <c r="AW269" s="14" t="s">
        <v>31</v>
      </c>
      <c r="AX269" s="14" t="s">
        <v>82</v>
      </c>
      <c r="AY269" s="224" t="s">
        <v>115</v>
      </c>
    </row>
    <row r="270" spans="1:65" s="2" customFormat="1" ht="16.5" customHeight="1">
      <c r="A270" s="35"/>
      <c r="B270" s="36"/>
      <c r="C270" s="246" t="s">
        <v>302</v>
      </c>
      <c r="D270" s="246" t="s">
        <v>303</v>
      </c>
      <c r="E270" s="247" t="s">
        <v>304</v>
      </c>
      <c r="F270" s="248" t="s">
        <v>305</v>
      </c>
      <c r="G270" s="249" t="s">
        <v>306</v>
      </c>
      <c r="H270" s="250">
        <v>2.2519999999999998</v>
      </c>
      <c r="I270" s="251"/>
      <c r="J270" s="252">
        <f>ROUND(I270*H270,2)</f>
        <v>0</v>
      </c>
      <c r="K270" s="253"/>
      <c r="L270" s="254"/>
      <c r="M270" s="255" t="s">
        <v>1</v>
      </c>
      <c r="N270" s="256" t="s">
        <v>40</v>
      </c>
      <c r="O270" s="72"/>
      <c r="P270" s="194">
        <f>O270*H270</f>
        <v>0</v>
      </c>
      <c r="Q270" s="194">
        <v>1E-3</v>
      </c>
      <c r="R270" s="194">
        <f>Q270*H270</f>
        <v>2.2519999999999997E-3</v>
      </c>
      <c r="S270" s="194">
        <v>0</v>
      </c>
      <c r="T270" s="19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6" t="s">
        <v>164</v>
      </c>
      <c r="AT270" s="196" t="s">
        <v>303</v>
      </c>
      <c r="AU270" s="196" t="s">
        <v>84</v>
      </c>
      <c r="AY270" s="18" t="s">
        <v>115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8" t="s">
        <v>82</v>
      </c>
      <c r="BK270" s="197">
        <f>ROUND(I270*H270,2)</f>
        <v>0</v>
      </c>
      <c r="BL270" s="18" t="s">
        <v>121</v>
      </c>
      <c r="BM270" s="196" t="s">
        <v>307</v>
      </c>
    </row>
    <row r="271" spans="1:65" s="2" customFormat="1" ht="11.25">
      <c r="A271" s="35"/>
      <c r="B271" s="36"/>
      <c r="C271" s="37"/>
      <c r="D271" s="198" t="s">
        <v>123</v>
      </c>
      <c r="E271" s="37"/>
      <c r="F271" s="199" t="s">
        <v>305</v>
      </c>
      <c r="G271" s="37"/>
      <c r="H271" s="37"/>
      <c r="I271" s="200"/>
      <c r="J271" s="37"/>
      <c r="K271" s="37"/>
      <c r="L271" s="40"/>
      <c r="M271" s="201"/>
      <c r="N271" s="202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123</v>
      </c>
      <c r="AU271" s="18" t="s">
        <v>84</v>
      </c>
    </row>
    <row r="272" spans="1:65" s="13" customFormat="1" ht="11.25">
      <c r="B272" s="203"/>
      <c r="C272" s="204"/>
      <c r="D272" s="198" t="s">
        <v>125</v>
      </c>
      <c r="E272" s="204"/>
      <c r="F272" s="206" t="s">
        <v>308</v>
      </c>
      <c r="G272" s="204"/>
      <c r="H272" s="207">
        <v>2.2519999999999998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125</v>
      </c>
      <c r="AU272" s="213" t="s">
        <v>84</v>
      </c>
      <c r="AV272" s="13" t="s">
        <v>84</v>
      </c>
      <c r="AW272" s="13" t="s">
        <v>4</v>
      </c>
      <c r="AX272" s="13" t="s">
        <v>82</v>
      </c>
      <c r="AY272" s="213" t="s">
        <v>115</v>
      </c>
    </row>
    <row r="273" spans="1:65" s="2" customFormat="1" ht="24.2" customHeight="1">
      <c r="A273" s="35"/>
      <c r="B273" s="36"/>
      <c r="C273" s="184" t="s">
        <v>309</v>
      </c>
      <c r="D273" s="184" t="s">
        <v>117</v>
      </c>
      <c r="E273" s="185" t="s">
        <v>310</v>
      </c>
      <c r="F273" s="186" t="s">
        <v>311</v>
      </c>
      <c r="G273" s="187" t="s">
        <v>120</v>
      </c>
      <c r="H273" s="188">
        <v>52.45</v>
      </c>
      <c r="I273" s="189"/>
      <c r="J273" s="190">
        <f>ROUND(I273*H273,2)</f>
        <v>0</v>
      </c>
      <c r="K273" s="191"/>
      <c r="L273" s="40"/>
      <c r="M273" s="192" t="s">
        <v>1</v>
      </c>
      <c r="N273" s="193" t="s">
        <v>40</v>
      </c>
      <c r="O273" s="72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6" t="s">
        <v>121</v>
      </c>
      <c r="AT273" s="196" t="s">
        <v>117</v>
      </c>
      <c r="AU273" s="196" t="s">
        <v>84</v>
      </c>
      <c r="AY273" s="18" t="s">
        <v>115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8" t="s">
        <v>82</v>
      </c>
      <c r="BK273" s="197">
        <f>ROUND(I273*H273,2)</f>
        <v>0</v>
      </c>
      <c r="BL273" s="18" t="s">
        <v>121</v>
      </c>
      <c r="BM273" s="196" t="s">
        <v>312</v>
      </c>
    </row>
    <row r="274" spans="1:65" s="2" customFormat="1" ht="19.5">
      <c r="A274" s="35"/>
      <c r="B274" s="36"/>
      <c r="C274" s="37"/>
      <c r="D274" s="198" t="s">
        <v>123</v>
      </c>
      <c r="E274" s="37"/>
      <c r="F274" s="199" t="s">
        <v>313</v>
      </c>
      <c r="G274" s="37"/>
      <c r="H274" s="37"/>
      <c r="I274" s="200"/>
      <c r="J274" s="37"/>
      <c r="K274" s="37"/>
      <c r="L274" s="40"/>
      <c r="M274" s="201"/>
      <c r="N274" s="202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123</v>
      </c>
      <c r="AU274" s="18" t="s">
        <v>84</v>
      </c>
    </row>
    <row r="275" spans="1:65" s="15" customFormat="1" ht="22.5">
      <c r="B275" s="225"/>
      <c r="C275" s="226"/>
      <c r="D275" s="198" t="s">
        <v>125</v>
      </c>
      <c r="E275" s="227" t="s">
        <v>1</v>
      </c>
      <c r="F275" s="228" t="s">
        <v>314</v>
      </c>
      <c r="G275" s="226"/>
      <c r="H275" s="227" t="s">
        <v>1</v>
      </c>
      <c r="I275" s="229"/>
      <c r="J275" s="226"/>
      <c r="K275" s="226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125</v>
      </c>
      <c r="AU275" s="234" t="s">
        <v>84</v>
      </c>
      <c r="AV275" s="15" t="s">
        <v>82</v>
      </c>
      <c r="AW275" s="15" t="s">
        <v>31</v>
      </c>
      <c r="AX275" s="15" t="s">
        <v>75</v>
      </c>
      <c r="AY275" s="234" t="s">
        <v>115</v>
      </c>
    </row>
    <row r="276" spans="1:65" s="13" customFormat="1" ht="11.25">
      <c r="B276" s="203"/>
      <c r="C276" s="204"/>
      <c r="D276" s="198" t="s">
        <v>125</v>
      </c>
      <c r="E276" s="205" t="s">
        <v>1</v>
      </c>
      <c r="F276" s="206" t="s">
        <v>289</v>
      </c>
      <c r="G276" s="204"/>
      <c r="H276" s="207">
        <v>52.45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125</v>
      </c>
      <c r="AU276" s="213" t="s">
        <v>84</v>
      </c>
      <c r="AV276" s="13" t="s">
        <v>84</v>
      </c>
      <c r="AW276" s="13" t="s">
        <v>31</v>
      </c>
      <c r="AX276" s="13" t="s">
        <v>82</v>
      </c>
      <c r="AY276" s="213" t="s">
        <v>115</v>
      </c>
    </row>
    <row r="277" spans="1:65" s="2" customFormat="1" ht="16.5" customHeight="1">
      <c r="A277" s="35"/>
      <c r="B277" s="36"/>
      <c r="C277" s="246" t="s">
        <v>315</v>
      </c>
      <c r="D277" s="246" t="s">
        <v>303</v>
      </c>
      <c r="E277" s="247" t="s">
        <v>304</v>
      </c>
      <c r="F277" s="248" t="s">
        <v>305</v>
      </c>
      <c r="G277" s="249" t="s">
        <v>306</v>
      </c>
      <c r="H277" s="250">
        <v>1.0489999999999999</v>
      </c>
      <c r="I277" s="251"/>
      <c r="J277" s="252">
        <f>ROUND(I277*H277,2)</f>
        <v>0</v>
      </c>
      <c r="K277" s="253"/>
      <c r="L277" s="254"/>
      <c r="M277" s="255" t="s">
        <v>1</v>
      </c>
      <c r="N277" s="256" t="s">
        <v>40</v>
      </c>
      <c r="O277" s="72"/>
      <c r="P277" s="194">
        <f>O277*H277</f>
        <v>0</v>
      </c>
      <c r="Q277" s="194">
        <v>1E-3</v>
      </c>
      <c r="R277" s="194">
        <f>Q277*H277</f>
        <v>1.049E-3</v>
      </c>
      <c r="S277" s="194">
        <v>0</v>
      </c>
      <c r="T277" s="19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6" t="s">
        <v>164</v>
      </c>
      <c r="AT277" s="196" t="s">
        <v>303</v>
      </c>
      <c r="AU277" s="196" t="s">
        <v>84</v>
      </c>
      <c r="AY277" s="18" t="s">
        <v>115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8" t="s">
        <v>82</v>
      </c>
      <c r="BK277" s="197">
        <f>ROUND(I277*H277,2)</f>
        <v>0</v>
      </c>
      <c r="BL277" s="18" t="s">
        <v>121</v>
      </c>
      <c r="BM277" s="196" t="s">
        <v>316</v>
      </c>
    </row>
    <row r="278" spans="1:65" s="2" customFormat="1" ht="11.25">
      <c r="A278" s="35"/>
      <c r="B278" s="36"/>
      <c r="C278" s="37"/>
      <c r="D278" s="198" t="s">
        <v>123</v>
      </c>
      <c r="E278" s="37"/>
      <c r="F278" s="199" t="s">
        <v>305</v>
      </c>
      <c r="G278" s="37"/>
      <c r="H278" s="37"/>
      <c r="I278" s="200"/>
      <c r="J278" s="37"/>
      <c r="K278" s="37"/>
      <c r="L278" s="40"/>
      <c r="M278" s="201"/>
      <c r="N278" s="202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123</v>
      </c>
      <c r="AU278" s="18" t="s">
        <v>84</v>
      </c>
    </row>
    <row r="279" spans="1:65" s="13" customFormat="1" ht="11.25">
      <c r="B279" s="203"/>
      <c r="C279" s="204"/>
      <c r="D279" s="198" t="s">
        <v>125</v>
      </c>
      <c r="E279" s="204"/>
      <c r="F279" s="206" t="s">
        <v>317</v>
      </c>
      <c r="G279" s="204"/>
      <c r="H279" s="207">
        <v>1.0489999999999999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125</v>
      </c>
      <c r="AU279" s="213" t="s">
        <v>84</v>
      </c>
      <c r="AV279" s="13" t="s">
        <v>84</v>
      </c>
      <c r="AW279" s="13" t="s">
        <v>4</v>
      </c>
      <c r="AX279" s="13" t="s">
        <v>82</v>
      </c>
      <c r="AY279" s="213" t="s">
        <v>115</v>
      </c>
    </row>
    <row r="280" spans="1:65" s="2" customFormat="1" ht="24.2" customHeight="1">
      <c r="A280" s="35"/>
      <c r="B280" s="36"/>
      <c r="C280" s="184" t="s">
        <v>318</v>
      </c>
      <c r="D280" s="184" t="s">
        <v>117</v>
      </c>
      <c r="E280" s="185" t="s">
        <v>319</v>
      </c>
      <c r="F280" s="186" t="s">
        <v>320</v>
      </c>
      <c r="G280" s="187" t="s">
        <v>120</v>
      </c>
      <c r="H280" s="188">
        <v>165.03399999999999</v>
      </c>
      <c r="I280" s="189"/>
      <c r="J280" s="190">
        <f>ROUND(I280*H280,2)</f>
        <v>0</v>
      </c>
      <c r="K280" s="191"/>
      <c r="L280" s="40"/>
      <c r="M280" s="192" t="s">
        <v>1</v>
      </c>
      <c r="N280" s="193" t="s">
        <v>40</v>
      </c>
      <c r="O280" s="72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6" t="s">
        <v>121</v>
      </c>
      <c r="AT280" s="196" t="s">
        <v>117</v>
      </c>
      <c r="AU280" s="196" t="s">
        <v>84</v>
      </c>
      <c r="AY280" s="18" t="s">
        <v>115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8" t="s">
        <v>82</v>
      </c>
      <c r="BK280" s="197">
        <f>ROUND(I280*H280,2)</f>
        <v>0</v>
      </c>
      <c r="BL280" s="18" t="s">
        <v>121</v>
      </c>
      <c r="BM280" s="196" t="s">
        <v>321</v>
      </c>
    </row>
    <row r="281" spans="1:65" s="2" customFormat="1" ht="19.5">
      <c r="A281" s="35"/>
      <c r="B281" s="36"/>
      <c r="C281" s="37"/>
      <c r="D281" s="198" t="s">
        <v>123</v>
      </c>
      <c r="E281" s="37"/>
      <c r="F281" s="199" t="s">
        <v>322</v>
      </c>
      <c r="G281" s="37"/>
      <c r="H281" s="37"/>
      <c r="I281" s="200"/>
      <c r="J281" s="37"/>
      <c r="K281" s="37"/>
      <c r="L281" s="40"/>
      <c r="M281" s="201"/>
      <c r="N281" s="202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123</v>
      </c>
      <c r="AU281" s="18" t="s">
        <v>84</v>
      </c>
    </row>
    <row r="282" spans="1:65" s="15" customFormat="1" ht="11.25">
      <c r="B282" s="225"/>
      <c r="C282" s="226"/>
      <c r="D282" s="198" t="s">
        <v>125</v>
      </c>
      <c r="E282" s="227" t="s">
        <v>1</v>
      </c>
      <c r="F282" s="228" t="s">
        <v>323</v>
      </c>
      <c r="G282" s="226"/>
      <c r="H282" s="227" t="s">
        <v>1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125</v>
      </c>
      <c r="AU282" s="234" t="s">
        <v>84</v>
      </c>
      <c r="AV282" s="15" t="s">
        <v>82</v>
      </c>
      <c r="AW282" s="15" t="s">
        <v>31</v>
      </c>
      <c r="AX282" s="15" t="s">
        <v>75</v>
      </c>
      <c r="AY282" s="234" t="s">
        <v>115</v>
      </c>
    </row>
    <row r="283" spans="1:65" s="13" customFormat="1" ht="11.25">
      <c r="B283" s="203"/>
      <c r="C283" s="204"/>
      <c r="D283" s="198" t="s">
        <v>125</v>
      </c>
      <c r="E283" s="205" t="s">
        <v>1</v>
      </c>
      <c r="F283" s="206" t="s">
        <v>324</v>
      </c>
      <c r="G283" s="204"/>
      <c r="H283" s="207">
        <v>165.03399999999999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125</v>
      </c>
      <c r="AU283" s="213" t="s">
        <v>84</v>
      </c>
      <c r="AV283" s="13" t="s">
        <v>84</v>
      </c>
      <c r="AW283" s="13" t="s">
        <v>31</v>
      </c>
      <c r="AX283" s="13" t="s">
        <v>82</v>
      </c>
      <c r="AY283" s="213" t="s">
        <v>115</v>
      </c>
    </row>
    <row r="284" spans="1:65" s="2" customFormat="1" ht="24.2" customHeight="1">
      <c r="A284" s="35"/>
      <c r="B284" s="36"/>
      <c r="C284" s="184" t="s">
        <v>325</v>
      </c>
      <c r="D284" s="184" t="s">
        <v>117</v>
      </c>
      <c r="E284" s="185" t="s">
        <v>326</v>
      </c>
      <c r="F284" s="186" t="s">
        <v>327</v>
      </c>
      <c r="G284" s="187" t="s">
        <v>120</v>
      </c>
      <c r="H284" s="188">
        <v>73.147000000000006</v>
      </c>
      <c r="I284" s="189"/>
      <c r="J284" s="190">
        <f>ROUND(I284*H284,2)</f>
        <v>0</v>
      </c>
      <c r="K284" s="191"/>
      <c r="L284" s="40"/>
      <c r="M284" s="192" t="s">
        <v>1</v>
      </c>
      <c r="N284" s="193" t="s">
        <v>40</v>
      </c>
      <c r="O284" s="72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6" t="s">
        <v>121</v>
      </c>
      <c r="AT284" s="196" t="s">
        <v>117</v>
      </c>
      <c r="AU284" s="196" t="s">
        <v>84</v>
      </c>
      <c r="AY284" s="18" t="s">
        <v>115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8" t="s">
        <v>82</v>
      </c>
      <c r="BK284" s="197">
        <f>ROUND(I284*H284,2)</f>
        <v>0</v>
      </c>
      <c r="BL284" s="18" t="s">
        <v>121</v>
      </c>
      <c r="BM284" s="196" t="s">
        <v>328</v>
      </c>
    </row>
    <row r="285" spans="1:65" s="2" customFormat="1" ht="29.25">
      <c r="A285" s="35"/>
      <c r="B285" s="36"/>
      <c r="C285" s="37"/>
      <c r="D285" s="198" t="s">
        <v>123</v>
      </c>
      <c r="E285" s="37"/>
      <c r="F285" s="199" t="s">
        <v>329</v>
      </c>
      <c r="G285" s="37"/>
      <c r="H285" s="37"/>
      <c r="I285" s="200"/>
      <c r="J285" s="37"/>
      <c r="K285" s="37"/>
      <c r="L285" s="40"/>
      <c r="M285" s="201"/>
      <c r="N285" s="202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123</v>
      </c>
      <c r="AU285" s="18" t="s">
        <v>84</v>
      </c>
    </row>
    <row r="286" spans="1:65" s="13" customFormat="1" ht="11.25">
      <c r="B286" s="203"/>
      <c r="C286" s="204"/>
      <c r="D286" s="198" t="s">
        <v>125</v>
      </c>
      <c r="E286" s="205" t="s">
        <v>1</v>
      </c>
      <c r="F286" s="206" t="s">
        <v>330</v>
      </c>
      <c r="G286" s="204"/>
      <c r="H286" s="207">
        <v>5.04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125</v>
      </c>
      <c r="AU286" s="213" t="s">
        <v>84</v>
      </c>
      <c r="AV286" s="13" t="s">
        <v>84</v>
      </c>
      <c r="AW286" s="13" t="s">
        <v>31</v>
      </c>
      <c r="AX286" s="13" t="s">
        <v>75</v>
      </c>
      <c r="AY286" s="213" t="s">
        <v>115</v>
      </c>
    </row>
    <row r="287" spans="1:65" s="13" customFormat="1" ht="11.25">
      <c r="B287" s="203"/>
      <c r="C287" s="204"/>
      <c r="D287" s="198" t="s">
        <v>125</v>
      </c>
      <c r="E287" s="205" t="s">
        <v>1</v>
      </c>
      <c r="F287" s="206" t="s">
        <v>331</v>
      </c>
      <c r="G287" s="204"/>
      <c r="H287" s="207">
        <v>5.0999999999999996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125</v>
      </c>
      <c r="AU287" s="213" t="s">
        <v>84</v>
      </c>
      <c r="AV287" s="13" t="s">
        <v>84</v>
      </c>
      <c r="AW287" s="13" t="s">
        <v>31</v>
      </c>
      <c r="AX287" s="13" t="s">
        <v>75</v>
      </c>
      <c r="AY287" s="213" t="s">
        <v>115</v>
      </c>
    </row>
    <row r="288" spans="1:65" s="13" customFormat="1" ht="11.25">
      <c r="B288" s="203"/>
      <c r="C288" s="204"/>
      <c r="D288" s="198" t="s">
        <v>125</v>
      </c>
      <c r="E288" s="205" t="s">
        <v>1</v>
      </c>
      <c r="F288" s="206" t="s">
        <v>332</v>
      </c>
      <c r="G288" s="204"/>
      <c r="H288" s="207">
        <v>15.113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125</v>
      </c>
      <c r="AU288" s="213" t="s">
        <v>84</v>
      </c>
      <c r="AV288" s="13" t="s">
        <v>84</v>
      </c>
      <c r="AW288" s="13" t="s">
        <v>31</v>
      </c>
      <c r="AX288" s="13" t="s">
        <v>75</v>
      </c>
      <c r="AY288" s="213" t="s">
        <v>115</v>
      </c>
    </row>
    <row r="289" spans="1:65" s="13" customFormat="1" ht="11.25">
      <c r="B289" s="203"/>
      <c r="C289" s="204"/>
      <c r="D289" s="198" t="s">
        <v>125</v>
      </c>
      <c r="E289" s="205" t="s">
        <v>1</v>
      </c>
      <c r="F289" s="206" t="s">
        <v>333</v>
      </c>
      <c r="G289" s="204"/>
      <c r="H289" s="207">
        <v>11.951000000000001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125</v>
      </c>
      <c r="AU289" s="213" t="s">
        <v>84</v>
      </c>
      <c r="AV289" s="13" t="s">
        <v>84</v>
      </c>
      <c r="AW289" s="13" t="s">
        <v>31</v>
      </c>
      <c r="AX289" s="13" t="s">
        <v>75</v>
      </c>
      <c r="AY289" s="213" t="s">
        <v>115</v>
      </c>
    </row>
    <row r="290" spans="1:65" s="13" customFormat="1" ht="11.25">
      <c r="B290" s="203"/>
      <c r="C290" s="204"/>
      <c r="D290" s="198" t="s">
        <v>125</v>
      </c>
      <c r="E290" s="205" t="s">
        <v>1</v>
      </c>
      <c r="F290" s="206" t="s">
        <v>334</v>
      </c>
      <c r="G290" s="204"/>
      <c r="H290" s="207">
        <v>26.481000000000002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125</v>
      </c>
      <c r="AU290" s="213" t="s">
        <v>84</v>
      </c>
      <c r="AV290" s="13" t="s">
        <v>84</v>
      </c>
      <c r="AW290" s="13" t="s">
        <v>31</v>
      </c>
      <c r="AX290" s="13" t="s">
        <v>75</v>
      </c>
      <c r="AY290" s="213" t="s">
        <v>115</v>
      </c>
    </row>
    <row r="291" spans="1:65" s="13" customFormat="1" ht="11.25">
      <c r="B291" s="203"/>
      <c r="C291" s="204"/>
      <c r="D291" s="198" t="s">
        <v>125</v>
      </c>
      <c r="E291" s="205" t="s">
        <v>1</v>
      </c>
      <c r="F291" s="206" t="s">
        <v>335</v>
      </c>
      <c r="G291" s="204"/>
      <c r="H291" s="207">
        <v>6.9420000000000002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125</v>
      </c>
      <c r="AU291" s="213" t="s">
        <v>84</v>
      </c>
      <c r="AV291" s="13" t="s">
        <v>84</v>
      </c>
      <c r="AW291" s="13" t="s">
        <v>31</v>
      </c>
      <c r="AX291" s="13" t="s">
        <v>75</v>
      </c>
      <c r="AY291" s="213" t="s">
        <v>115</v>
      </c>
    </row>
    <row r="292" spans="1:65" s="13" customFormat="1" ht="11.25">
      <c r="B292" s="203"/>
      <c r="C292" s="204"/>
      <c r="D292" s="198" t="s">
        <v>125</v>
      </c>
      <c r="E292" s="205" t="s">
        <v>1</v>
      </c>
      <c r="F292" s="206" t="s">
        <v>336</v>
      </c>
      <c r="G292" s="204"/>
      <c r="H292" s="207">
        <v>2.52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125</v>
      </c>
      <c r="AU292" s="213" t="s">
        <v>84</v>
      </c>
      <c r="AV292" s="13" t="s">
        <v>84</v>
      </c>
      <c r="AW292" s="13" t="s">
        <v>31</v>
      </c>
      <c r="AX292" s="13" t="s">
        <v>75</v>
      </c>
      <c r="AY292" s="213" t="s">
        <v>115</v>
      </c>
    </row>
    <row r="293" spans="1:65" s="14" customFormat="1" ht="11.25">
      <c r="B293" s="214"/>
      <c r="C293" s="215"/>
      <c r="D293" s="198" t="s">
        <v>125</v>
      </c>
      <c r="E293" s="216" t="s">
        <v>1</v>
      </c>
      <c r="F293" s="217" t="s">
        <v>156</v>
      </c>
      <c r="G293" s="215"/>
      <c r="H293" s="218">
        <v>73.147000000000006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125</v>
      </c>
      <c r="AU293" s="224" t="s">
        <v>84</v>
      </c>
      <c r="AV293" s="14" t="s">
        <v>121</v>
      </c>
      <c r="AW293" s="14" t="s">
        <v>31</v>
      </c>
      <c r="AX293" s="14" t="s">
        <v>82</v>
      </c>
      <c r="AY293" s="224" t="s">
        <v>115</v>
      </c>
    </row>
    <row r="294" spans="1:65" s="2" customFormat="1" ht="16.5" customHeight="1">
      <c r="A294" s="35"/>
      <c r="B294" s="36"/>
      <c r="C294" s="184" t="s">
        <v>337</v>
      </c>
      <c r="D294" s="184" t="s">
        <v>117</v>
      </c>
      <c r="E294" s="185" t="s">
        <v>338</v>
      </c>
      <c r="F294" s="186" t="s">
        <v>339</v>
      </c>
      <c r="G294" s="187" t="s">
        <v>120</v>
      </c>
      <c r="H294" s="188">
        <v>525.55899999999997</v>
      </c>
      <c r="I294" s="189"/>
      <c r="J294" s="190">
        <f>ROUND(I294*H294,2)</f>
        <v>0</v>
      </c>
      <c r="K294" s="191"/>
      <c r="L294" s="40"/>
      <c r="M294" s="192" t="s">
        <v>1</v>
      </c>
      <c r="N294" s="193" t="s">
        <v>40</v>
      </c>
      <c r="O294" s="72"/>
      <c r="P294" s="194">
        <f>O294*H294</f>
        <v>0</v>
      </c>
      <c r="Q294" s="194">
        <v>0</v>
      </c>
      <c r="R294" s="194">
        <f>Q294*H294</f>
        <v>0</v>
      </c>
      <c r="S294" s="194">
        <v>0</v>
      </c>
      <c r="T294" s="19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6" t="s">
        <v>121</v>
      </c>
      <c r="AT294" s="196" t="s">
        <v>117</v>
      </c>
      <c r="AU294" s="196" t="s">
        <v>84</v>
      </c>
      <c r="AY294" s="18" t="s">
        <v>115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8" t="s">
        <v>82</v>
      </c>
      <c r="BK294" s="197">
        <f>ROUND(I294*H294,2)</f>
        <v>0</v>
      </c>
      <c r="BL294" s="18" t="s">
        <v>121</v>
      </c>
      <c r="BM294" s="196" t="s">
        <v>340</v>
      </c>
    </row>
    <row r="295" spans="1:65" s="2" customFormat="1" ht="29.25">
      <c r="A295" s="35"/>
      <c r="B295" s="36"/>
      <c r="C295" s="37"/>
      <c r="D295" s="198" t="s">
        <v>123</v>
      </c>
      <c r="E295" s="37"/>
      <c r="F295" s="199" t="s">
        <v>341</v>
      </c>
      <c r="G295" s="37"/>
      <c r="H295" s="37"/>
      <c r="I295" s="200"/>
      <c r="J295" s="37"/>
      <c r="K295" s="37"/>
      <c r="L295" s="40"/>
      <c r="M295" s="201"/>
      <c r="N295" s="202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123</v>
      </c>
      <c r="AU295" s="18" t="s">
        <v>84</v>
      </c>
    </row>
    <row r="296" spans="1:65" s="13" customFormat="1" ht="11.25">
      <c r="B296" s="203"/>
      <c r="C296" s="204"/>
      <c r="D296" s="198" t="s">
        <v>125</v>
      </c>
      <c r="E296" s="205" t="s">
        <v>1</v>
      </c>
      <c r="F296" s="206" t="s">
        <v>342</v>
      </c>
      <c r="G296" s="204"/>
      <c r="H296" s="207">
        <v>12.18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125</v>
      </c>
      <c r="AU296" s="213" t="s">
        <v>84</v>
      </c>
      <c r="AV296" s="13" t="s">
        <v>84</v>
      </c>
      <c r="AW296" s="13" t="s">
        <v>31</v>
      </c>
      <c r="AX296" s="13" t="s">
        <v>75</v>
      </c>
      <c r="AY296" s="213" t="s">
        <v>115</v>
      </c>
    </row>
    <row r="297" spans="1:65" s="13" customFormat="1" ht="11.25">
      <c r="B297" s="203"/>
      <c r="C297" s="204"/>
      <c r="D297" s="198" t="s">
        <v>125</v>
      </c>
      <c r="E297" s="205" t="s">
        <v>1</v>
      </c>
      <c r="F297" s="206" t="s">
        <v>343</v>
      </c>
      <c r="G297" s="204"/>
      <c r="H297" s="207">
        <v>29.07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125</v>
      </c>
      <c r="AU297" s="213" t="s">
        <v>84</v>
      </c>
      <c r="AV297" s="13" t="s">
        <v>84</v>
      </c>
      <c r="AW297" s="13" t="s">
        <v>31</v>
      </c>
      <c r="AX297" s="13" t="s">
        <v>75</v>
      </c>
      <c r="AY297" s="213" t="s">
        <v>115</v>
      </c>
    </row>
    <row r="298" spans="1:65" s="13" customFormat="1" ht="11.25">
      <c r="B298" s="203"/>
      <c r="C298" s="204"/>
      <c r="D298" s="198" t="s">
        <v>125</v>
      </c>
      <c r="E298" s="205" t="s">
        <v>1</v>
      </c>
      <c r="F298" s="206" t="s">
        <v>344</v>
      </c>
      <c r="G298" s="204"/>
      <c r="H298" s="207">
        <v>14.775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125</v>
      </c>
      <c r="AU298" s="213" t="s">
        <v>84</v>
      </c>
      <c r="AV298" s="13" t="s">
        <v>84</v>
      </c>
      <c r="AW298" s="13" t="s">
        <v>31</v>
      </c>
      <c r="AX298" s="13" t="s">
        <v>75</v>
      </c>
      <c r="AY298" s="213" t="s">
        <v>115</v>
      </c>
    </row>
    <row r="299" spans="1:65" s="13" customFormat="1" ht="11.25">
      <c r="B299" s="203"/>
      <c r="C299" s="204"/>
      <c r="D299" s="198" t="s">
        <v>125</v>
      </c>
      <c r="E299" s="205" t="s">
        <v>1</v>
      </c>
      <c r="F299" s="206" t="s">
        <v>345</v>
      </c>
      <c r="G299" s="204"/>
      <c r="H299" s="207">
        <v>7.2009999999999996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125</v>
      </c>
      <c r="AU299" s="213" t="s">
        <v>84</v>
      </c>
      <c r="AV299" s="13" t="s">
        <v>84</v>
      </c>
      <c r="AW299" s="13" t="s">
        <v>31</v>
      </c>
      <c r="AX299" s="13" t="s">
        <v>75</v>
      </c>
      <c r="AY299" s="213" t="s">
        <v>115</v>
      </c>
    </row>
    <row r="300" spans="1:65" s="13" customFormat="1" ht="11.25">
      <c r="B300" s="203"/>
      <c r="C300" s="204"/>
      <c r="D300" s="198" t="s">
        <v>125</v>
      </c>
      <c r="E300" s="205" t="s">
        <v>1</v>
      </c>
      <c r="F300" s="206" t="s">
        <v>346</v>
      </c>
      <c r="G300" s="204"/>
      <c r="H300" s="207">
        <v>32.624000000000002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125</v>
      </c>
      <c r="AU300" s="213" t="s">
        <v>84</v>
      </c>
      <c r="AV300" s="13" t="s">
        <v>84</v>
      </c>
      <c r="AW300" s="13" t="s">
        <v>31</v>
      </c>
      <c r="AX300" s="13" t="s">
        <v>75</v>
      </c>
      <c r="AY300" s="213" t="s">
        <v>115</v>
      </c>
    </row>
    <row r="301" spans="1:65" s="13" customFormat="1" ht="11.25">
      <c r="B301" s="203"/>
      <c r="C301" s="204"/>
      <c r="D301" s="198" t="s">
        <v>125</v>
      </c>
      <c r="E301" s="205" t="s">
        <v>1</v>
      </c>
      <c r="F301" s="206" t="s">
        <v>347</v>
      </c>
      <c r="G301" s="204"/>
      <c r="H301" s="207">
        <v>16.925999999999998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125</v>
      </c>
      <c r="AU301" s="213" t="s">
        <v>84</v>
      </c>
      <c r="AV301" s="13" t="s">
        <v>84</v>
      </c>
      <c r="AW301" s="13" t="s">
        <v>31</v>
      </c>
      <c r="AX301" s="13" t="s">
        <v>75</v>
      </c>
      <c r="AY301" s="213" t="s">
        <v>115</v>
      </c>
    </row>
    <row r="302" spans="1:65" s="13" customFormat="1" ht="11.25">
      <c r="B302" s="203"/>
      <c r="C302" s="204"/>
      <c r="D302" s="198" t="s">
        <v>125</v>
      </c>
      <c r="E302" s="205" t="s">
        <v>1</v>
      </c>
      <c r="F302" s="206" t="s">
        <v>348</v>
      </c>
      <c r="G302" s="204"/>
      <c r="H302" s="207">
        <v>20.073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125</v>
      </c>
      <c r="AU302" s="213" t="s">
        <v>84</v>
      </c>
      <c r="AV302" s="13" t="s">
        <v>84</v>
      </c>
      <c r="AW302" s="13" t="s">
        <v>31</v>
      </c>
      <c r="AX302" s="13" t="s">
        <v>75</v>
      </c>
      <c r="AY302" s="213" t="s">
        <v>115</v>
      </c>
    </row>
    <row r="303" spans="1:65" s="13" customFormat="1" ht="11.25">
      <c r="B303" s="203"/>
      <c r="C303" s="204"/>
      <c r="D303" s="198" t="s">
        <v>125</v>
      </c>
      <c r="E303" s="205" t="s">
        <v>1</v>
      </c>
      <c r="F303" s="206" t="s">
        <v>349</v>
      </c>
      <c r="G303" s="204"/>
      <c r="H303" s="207">
        <v>26.335000000000001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125</v>
      </c>
      <c r="AU303" s="213" t="s">
        <v>84</v>
      </c>
      <c r="AV303" s="13" t="s">
        <v>84</v>
      </c>
      <c r="AW303" s="13" t="s">
        <v>31</v>
      </c>
      <c r="AX303" s="13" t="s">
        <v>75</v>
      </c>
      <c r="AY303" s="213" t="s">
        <v>115</v>
      </c>
    </row>
    <row r="304" spans="1:65" s="13" customFormat="1" ht="11.25">
      <c r="B304" s="203"/>
      <c r="C304" s="204"/>
      <c r="D304" s="198" t="s">
        <v>125</v>
      </c>
      <c r="E304" s="205" t="s">
        <v>1</v>
      </c>
      <c r="F304" s="206" t="s">
        <v>350</v>
      </c>
      <c r="G304" s="204"/>
      <c r="H304" s="207">
        <v>27.456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125</v>
      </c>
      <c r="AU304" s="213" t="s">
        <v>84</v>
      </c>
      <c r="AV304" s="13" t="s">
        <v>84</v>
      </c>
      <c r="AW304" s="13" t="s">
        <v>31</v>
      </c>
      <c r="AX304" s="13" t="s">
        <v>75</v>
      </c>
      <c r="AY304" s="213" t="s">
        <v>115</v>
      </c>
    </row>
    <row r="305" spans="1:65" s="13" customFormat="1" ht="11.25">
      <c r="B305" s="203"/>
      <c r="C305" s="204"/>
      <c r="D305" s="198" t="s">
        <v>125</v>
      </c>
      <c r="E305" s="205" t="s">
        <v>1</v>
      </c>
      <c r="F305" s="206" t="s">
        <v>351</v>
      </c>
      <c r="G305" s="204"/>
      <c r="H305" s="207">
        <v>23.541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125</v>
      </c>
      <c r="AU305" s="213" t="s">
        <v>84</v>
      </c>
      <c r="AV305" s="13" t="s">
        <v>84</v>
      </c>
      <c r="AW305" s="13" t="s">
        <v>31</v>
      </c>
      <c r="AX305" s="13" t="s">
        <v>75</v>
      </c>
      <c r="AY305" s="213" t="s">
        <v>115</v>
      </c>
    </row>
    <row r="306" spans="1:65" s="13" customFormat="1" ht="11.25">
      <c r="B306" s="203"/>
      <c r="C306" s="204"/>
      <c r="D306" s="198" t="s">
        <v>125</v>
      </c>
      <c r="E306" s="205" t="s">
        <v>1</v>
      </c>
      <c r="F306" s="206" t="s">
        <v>352</v>
      </c>
      <c r="G306" s="204"/>
      <c r="H306" s="207">
        <v>48.633000000000003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125</v>
      </c>
      <c r="AU306" s="213" t="s">
        <v>84</v>
      </c>
      <c r="AV306" s="13" t="s">
        <v>84</v>
      </c>
      <c r="AW306" s="13" t="s">
        <v>31</v>
      </c>
      <c r="AX306" s="13" t="s">
        <v>75</v>
      </c>
      <c r="AY306" s="213" t="s">
        <v>115</v>
      </c>
    </row>
    <row r="307" spans="1:65" s="13" customFormat="1" ht="11.25">
      <c r="B307" s="203"/>
      <c r="C307" s="204"/>
      <c r="D307" s="198" t="s">
        <v>125</v>
      </c>
      <c r="E307" s="205" t="s">
        <v>1</v>
      </c>
      <c r="F307" s="206" t="s">
        <v>353</v>
      </c>
      <c r="G307" s="204"/>
      <c r="H307" s="207">
        <v>30.263999999999999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125</v>
      </c>
      <c r="AU307" s="213" t="s">
        <v>84</v>
      </c>
      <c r="AV307" s="13" t="s">
        <v>84</v>
      </c>
      <c r="AW307" s="13" t="s">
        <v>31</v>
      </c>
      <c r="AX307" s="13" t="s">
        <v>75</v>
      </c>
      <c r="AY307" s="213" t="s">
        <v>115</v>
      </c>
    </row>
    <row r="308" spans="1:65" s="13" customFormat="1" ht="11.25">
      <c r="B308" s="203"/>
      <c r="C308" s="204"/>
      <c r="D308" s="198" t="s">
        <v>125</v>
      </c>
      <c r="E308" s="205" t="s">
        <v>1</v>
      </c>
      <c r="F308" s="206" t="s">
        <v>354</v>
      </c>
      <c r="G308" s="204"/>
      <c r="H308" s="207">
        <v>29.074999999999999</v>
      </c>
      <c r="I308" s="208"/>
      <c r="J308" s="204"/>
      <c r="K308" s="204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125</v>
      </c>
      <c r="AU308" s="213" t="s">
        <v>84</v>
      </c>
      <c r="AV308" s="13" t="s">
        <v>84</v>
      </c>
      <c r="AW308" s="13" t="s">
        <v>31</v>
      </c>
      <c r="AX308" s="13" t="s">
        <v>75</v>
      </c>
      <c r="AY308" s="213" t="s">
        <v>115</v>
      </c>
    </row>
    <row r="309" spans="1:65" s="13" customFormat="1" ht="11.25">
      <c r="B309" s="203"/>
      <c r="C309" s="204"/>
      <c r="D309" s="198" t="s">
        <v>125</v>
      </c>
      <c r="E309" s="205" t="s">
        <v>1</v>
      </c>
      <c r="F309" s="206" t="s">
        <v>355</v>
      </c>
      <c r="G309" s="204"/>
      <c r="H309" s="207">
        <v>43.91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125</v>
      </c>
      <c r="AU309" s="213" t="s">
        <v>84</v>
      </c>
      <c r="AV309" s="13" t="s">
        <v>84</v>
      </c>
      <c r="AW309" s="13" t="s">
        <v>31</v>
      </c>
      <c r="AX309" s="13" t="s">
        <v>75</v>
      </c>
      <c r="AY309" s="213" t="s">
        <v>115</v>
      </c>
    </row>
    <row r="310" spans="1:65" s="13" customFormat="1" ht="11.25">
      <c r="B310" s="203"/>
      <c r="C310" s="204"/>
      <c r="D310" s="198" t="s">
        <v>125</v>
      </c>
      <c r="E310" s="205" t="s">
        <v>1</v>
      </c>
      <c r="F310" s="206" t="s">
        <v>356</v>
      </c>
      <c r="G310" s="204"/>
      <c r="H310" s="207">
        <v>53.34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125</v>
      </c>
      <c r="AU310" s="213" t="s">
        <v>84</v>
      </c>
      <c r="AV310" s="13" t="s">
        <v>84</v>
      </c>
      <c r="AW310" s="13" t="s">
        <v>31</v>
      </c>
      <c r="AX310" s="13" t="s">
        <v>75</v>
      </c>
      <c r="AY310" s="213" t="s">
        <v>115</v>
      </c>
    </row>
    <row r="311" spans="1:65" s="13" customFormat="1" ht="11.25">
      <c r="B311" s="203"/>
      <c r="C311" s="204"/>
      <c r="D311" s="198" t="s">
        <v>125</v>
      </c>
      <c r="E311" s="205" t="s">
        <v>1</v>
      </c>
      <c r="F311" s="206" t="s">
        <v>357</v>
      </c>
      <c r="G311" s="204"/>
      <c r="H311" s="207">
        <v>60.857999999999997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125</v>
      </c>
      <c r="AU311" s="213" t="s">
        <v>84</v>
      </c>
      <c r="AV311" s="13" t="s">
        <v>84</v>
      </c>
      <c r="AW311" s="13" t="s">
        <v>31</v>
      </c>
      <c r="AX311" s="13" t="s">
        <v>75</v>
      </c>
      <c r="AY311" s="213" t="s">
        <v>115</v>
      </c>
    </row>
    <row r="312" spans="1:65" s="13" customFormat="1" ht="11.25">
      <c r="B312" s="203"/>
      <c r="C312" s="204"/>
      <c r="D312" s="198" t="s">
        <v>125</v>
      </c>
      <c r="E312" s="205" t="s">
        <v>1</v>
      </c>
      <c r="F312" s="206" t="s">
        <v>358</v>
      </c>
      <c r="G312" s="204"/>
      <c r="H312" s="207">
        <v>30.881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125</v>
      </c>
      <c r="AU312" s="213" t="s">
        <v>84</v>
      </c>
      <c r="AV312" s="13" t="s">
        <v>84</v>
      </c>
      <c r="AW312" s="13" t="s">
        <v>31</v>
      </c>
      <c r="AX312" s="13" t="s">
        <v>75</v>
      </c>
      <c r="AY312" s="213" t="s">
        <v>115</v>
      </c>
    </row>
    <row r="313" spans="1:65" s="13" customFormat="1" ht="11.25">
      <c r="B313" s="203"/>
      <c r="C313" s="204"/>
      <c r="D313" s="198" t="s">
        <v>125</v>
      </c>
      <c r="E313" s="205" t="s">
        <v>1</v>
      </c>
      <c r="F313" s="206" t="s">
        <v>359</v>
      </c>
      <c r="G313" s="204"/>
      <c r="H313" s="207">
        <v>18.417000000000002</v>
      </c>
      <c r="I313" s="208"/>
      <c r="J313" s="204"/>
      <c r="K313" s="204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125</v>
      </c>
      <c r="AU313" s="213" t="s">
        <v>84</v>
      </c>
      <c r="AV313" s="13" t="s">
        <v>84</v>
      </c>
      <c r="AW313" s="13" t="s">
        <v>31</v>
      </c>
      <c r="AX313" s="13" t="s">
        <v>75</v>
      </c>
      <c r="AY313" s="213" t="s">
        <v>115</v>
      </c>
    </row>
    <row r="314" spans="1:65" s="14" customFormat="1" ht="11.25">
      <c r="B314" s="214"/>
      <c r="C314" s="215"/>
      <c r="D314" s="198" t="s">
        <v>125</v>
      </c>
      <c r="E314" s="216" t="s">
        <v>1</v>
      </c>
      <c r="F314" s="217" t="s">
        <v>156</v>
      </c>
      <c r="G314" s="215"/>
      <c r="H314" s="218">
        <v>525.55899999999997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125</v>
      </c>
      <c r="AU314" s="224" t="s">
        <v>84</v>
      </c>
      <c r="AV314" s="14" t="s">
        <v>121</v>
      </c>
      <c r="AW314" s="14" t="s">
        <v>31</v>
      </c>
      <c r="AX314" s="14" t="s">
        <v>82</v>
      </c>
      <c r="AY314" s="224" t="s">
        <v>115</v>
      </c>
    </row>
    <row r="315" spans="1:65" s="2" customFormat="1" ht="24.2" customHeight="1">
      <c r="A315" s="35"/>
      <c r="B315" s="36"/>
      <c r="C315" s="184" t="s">
        <v>360</v>
      </c>
      <c r="D315" s="184" t="s">
        <v>117</v>
      </c>
      <c r="E315" s="185" t="s">
        <v>361</v>
      </c>
      <c r="F315" s="186" t="s">
        <v>362</v>
      </c>
      <c r="G315" s="187" t="s">
        <v>120</v>
      </c>
      <c r="H315" s="188">
        <v>52.45</v>
      </c>
      <c r="I315" s="189"/>
      <c r="J315" s="190">
        <f>ROUND(I315*H315,2)</f>
        <v>0</v>
      </c>
      <c r="K315" s="191"/>
      <c r="L315" s="40"/>
      <c r="M315" s="192" t="s">
        <v>1</v>
      </c>
      <c r="N315" s="193" t="s">
        <v>40</v>
      </c>
      <c r="O315" s="72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6" t="s">
        <v>121</v>
      </c>
      <c r="AT315" s="196" t="s">
        <v>117</v>
      </c>
      <c r="AU315" s="196" t="s">
        <v>84</v>
      </c>
      <c r="AY315" s="18" t="s">
        <v>115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8" t="s">
        <v>82</v>
      </c>
      <c r="BK315" s="197">
        <f>ROUND(I315*H315,2)</f>
        <v>0</v>
      </c>
      <c r="BL315" s="18" t="s">
        <v>121</v>
      </c>
      <c r="BM315" s="196" t="s">
        <v>363</v>
      </c>
    </row>
    <row r="316" spans="1:65" s="2" customFormat="1" ht="19.5">
      <c r="A316" s="35"/>
      <c r="B316" s="36"/>
      <c r="C316" s="37"/>
      <c r="D316" s="198" t="s">
        <v>123</v>
      </c>
      <c r="E316" s="37"/>
      <c r="F316" s="199" t="s">
        <v>364</v>
      </c>
      <c r="G316" s="37"/>
      <c r="H316" s="37"/>
      <c r="I316" s="200"/>
      <c r="J316" s="37"/>
      <c r="K316" s="37"/>
      <c r="L316" s="40"/>
      <c r="M316" s="201"/>
      <c r="N316" s="202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123</v>
      </c>
      <c r="AU316" s="18" t="s">
        <v>84</v>
      </c>
    </row>
    <row r="317" spans="1:65" s="15" customFormat="1" ht="22.5">
      <c r="B317" s="225"/>
      <c r="C317" s="226"/>
      <c r="D317" s="198" t="s">
        <v>125</v>
      </c>
      <c r="E317" s="227" t="s">
        <v>1</v>
      </c>
      <c r="F317" s="228" t="s">
        <v>365</v>
      </c>
      <c r="G317" s="226"/>
      <c r="H317" s="227" t="s">
        <v>1</v>
      </c>
      <c r="I317" s="229"/>
      <c r="J317" s="226"/>
      <c r="K317" s="226"/>
      <c r="L317" s="230"/>
      <c r="M317" s="231"/>
      <c r="N317" s="232"/>
      <c r="O317" s="232"/>
      <c r="P317" s="232"/>
      <c r="Q317" s="232"/>
      <c r="R317" s="232"/>
      <c r="S317" s="232"/>
      <c r="T317" s="233"/>
      <c r="AT317" s="234" t="s">
        <v>125</v>
      </c>
      <c r="AU317" s="234" t="s">
        <v>84</v>
      </c>
      <c r="AV317" s="15" t="s">
        <v>82</v>
      </c>
      <c r="AW317" s="15" t="s">
        <v>31</v>
      </c>
      <c r="AX317" s="15" t="s">
        <v>75</v>
      </c>
      <c r="AY317" s="234" t="s">
        <v>115</v>
      </c>
    </row>
    <row r="318" spans="1:65" s="13" customFormat="1" ht="11.25">
      <c r="B318" s="203"/>
      <c r="C318" s="204"/>
      <c r="D318" s="198" t="s">
        <v>125</v>
      </c>
      <c r="E318" s="205" t="s">
        <v>1</v>
      </c>
      <c r="F318" s="206" t="s">
        <v>289</v>
      </c>
      <c r="G318" s="204"/>
      <c r="H318" s="207">
        <v>52.45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125</v>
      </c>
      <c r="AU318" s="213" t="s">
        <v>84</v>
      </c>
      <c r="AV318" s="13" t="s">
        <v>84</v>
      </c>
      <c r="AW318" s="13" t="s">
        <v>31</v>
      </c>
      <c r="AX318" s="13" t="s">
        <v>82</v>
      </c>
      <c r="AY318" s="213" t="s">
        <v>115</v>
      </c>
    </row>
    <row r="319" spans="1:65" s="2" customFormat="1" ht="24.2" customHeight="1">
      <c r="A319" s="35"/>
      <c r="B319" s="36"/>
      <c r="C319" s="184" t="s">
        <v>366</v>
      </c>
      <c r="D319" s="184" t="s">
        <v>117</v>
      </c>
      <c r="E319" s="185" t="s">
        <v>367</v>
      </c>
      <c r="F319" s="186" t="s">
        <v>368</v>
      </c>
      <c r="G319" s="187" t="s">
        <v>134</v>
      </c>
      <c r="H319" s="188">
        <v>5</v>
      </c>
      <c r="I319" s="189"/>
      <c r="J319" s="190">
        <f>ROUND(I319*H319,2)</f>
        <v>0</v>
      </c>
      <c r="K319" s="191"/>
      <c r="L319" s="40"/>
      <c r="M319" s="192" t="s">
        <v>1</v>
      </c>
      <c r="N319" s="193" t="s">
        <v>40</v>
      </c>
      <c r="O319" s="72"/>
      <c r="P319" s="194">
        <f>O319*H319</f>
        <v>0</v>
      </c>
      <c r="Q319" s="194">
        <v>1.281E-2</v>
      </c>
      <c r="R319" s="194">
        <f>Q319*H319</f>
        <v>6.4049999999999996E-2</v>
      </c>
      <c r="S319" s="194">
        <v>0</v>
      </c>
      <c r="T319" s="19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6" t="s">
        <v>121</v>
      </c>
      <c r="AT319" s="196" t="s">
        <v>117</v>
      </c>
      <c r="AU319" s="196" t="s">
        <v>84</v>
      </c>
      <c r="AY319" s="18" t="s">
        <v>115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8" t="s">
        <v>82</v>
      </c>
      <c r="BK319" s="197">
        <f>ROUND(I319*H319,2)</f>
        <v>0</v>
      </c>
      <c r="BL319" s="18" t="s">
        <v>121</v>
      </c>
      <c r="BM319" s="196" t="s">
        <v>369</v>
      </c>
    </row>
    <row r="320" spans="1:65" s="2" customFormat="1" ht="29.25">
      <c r="A320" s="35"/>
      <c r="B320" s="36"/>
      <c r="C320" s="37"/>
      <c r="D320" s="198" t="s">
        <v>123</v>
      </c>
      <c r="E320" s="37"/>
      <c r="F320" s="199" t="s">
        <v>370</v>
      </c>
      <c r="G320" s="37"/>
      <c r="H320" s="37"/>
      <c r="I320" s="200"/>
      <c r="J320" s="37"/>
      <c r="K320" s="37"/>
      <c r="L320" s="40"/>
      <c r="M320" s="201"/>
      <c r="N320" s="202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123</v>
      </c>
      <c r="AU320" s="18" t="s">
        <v>84</v>
      </c>
    </row>
    <row r="321" spans="1:65" s="2" customFormat="1" ht="24.2" customHeight="1">
      <c r="A321" s="35"/>
      <c r="B321" s="36"/>
      <c r="C321" s="184" t="s">
        <v>371</v>
      </c>
      <c r="D321" s="184" t="s">
        <v>117</v>
      </c>
      <c r="E321" s="185" t="s">
        <v>372</v>
      </c>
      <c r="F321" s="186" t="s">
        <v>373</v>
      </c>
      <c r="G321" s="187" t="s">
        <v>134</v>
      </c>
      <c r="H321" s="188">
        <v>3</v>
      </c>
      <c r="I321" s="189"/>
      <c r="J321" s="190">
        <f>ROUND(I321*H321,2)</f>
        <v>0</v>
      </c>
      <c r="K321" s="191"/>
      <c r="L321" s="40"/>
      <c r="M321" s="192" t="s">
        <v>1</v>
      </c>
      <c r="N321" s="193" t="s">
        <v>40</v>
      </c>
      <c r="O321" s="72"/>
      <c r="P321" s="194">
        <f>O321*H321</f>
        <v>0</v>
      </c>
      <c r="Q321" s="194">
        <v>2.1350000000000001E-2</v>
      </c>
      <c r="R321" s="194">
        <f>Q321*H321</f>
        <v>6.4049999999999996E-2</v>
      </c>
      <c r="S321" s="194">
        <v>0</v>
      </c>
      <c r="T321" s="19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6" t="s">
        <v>121</v>
      </c>
      <c r="AT321" s="196" t="s">
        <v>117</v>
      </c>
      <c r="AU321" s="196" t="s">
        <v>84</v>
      </c>
      <c r="AY321" s="18" t="s">
        <v>115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8" t="s">
        <v>82</v>
      </c>
      <c r="BK321" s="197">
        <f>ROUND(I321*H321,2)</f>
        <v>0</v>
      </c>
      <c r="BL321" s="18" t="s">
        <v>121</v>
      </c>
      <c r="BM321" s="196" t="s">
        <v>374</v>
      </c>
    </row>
    <row r="322" spans="1:65" s="2" customFormat="1" ht="29.25">
      <c r="A322" s="35"/>
      <c r="B322" s="36"/>
      <c r="C322" s="37"/>
      <c r="D322" s="198" t="s">
        <v>123</v>
      </c>
      <c r="E322" s="37"/>
      <c r="F322" s="199" t="s">
        <v>375</v>
      </c>
      <c r="G322" s="37"/>
      <c r="H322" s="37"/>
      <c r="I322" s="200"/>
      <c r="J322" s="37"/>
      <c r="K322" s="37"/>
      <c r="L322" s="40"/>
      <c r="M322" s="201"/>
      <c r="N322" s="202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123</v>
      </c>
      <c r="AU322" s="18" t="s">
        <v>84</v>
      </c>
    </row>
    <row r="323" spans="1:65" s="2" customFormat="1" ht="24.2" customHeight="1">
      <c r="A323" s="35"/>
      <c r="B323" s="36"/>
      <c r="C323" s="184" t="s">
        <v>376</v>
      </c>
      <c r="D323" s="184" t="s">
        <v>117</v>
      </c>
      <c r="E323" s="185" t="s">
        <v>377</v>
      </c>
      <c r="F323" s="186" t="s">
        <v>378</v>
      </c>
      <c r="G323" s="187" t="s">
        <v>134</v>
      </c>
      <c r="H323" s="188">
        <v>1</v>
      </c>
      <c r="I323" s="189"/>
      <c r="J323" s="190">
        <f>ROUND(I323*H323,2)</f>
        <v>0</v>
      </c>
      <c r="K323" s="191"/>
      <c r="L323" s="40"/>
      <c r="M323" s="192" t="s">
        <v>1</v>
      </c>
      <c r="N323" s="193" t="s">
        <v>40</v>
      </c>
      <c r="O323" s="72"/>
      <c r="P323" s="194">
        <f>O323*H323</f>
        <v>0</v>
      </c>
      <c r="Q323" s="194">
        <v>2.989E-2</v>
      </c>
      <c r="R323" s="194">
        <f>Q323*H323</f>
        <v>2.989E-2</v>
      </c>
      <c r="S323" s="194">
        <v>0</v>
      </c>
      <c r="T323" s="19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6" t="s">
        <v>121</v>
      </c>
      <c r="AT323" s="196" t="s">
        <v>117</v>
      </c>
      <c r="AU323" s="196" t="s">
        <v>84</v>
      </c>
      <c r="AY323" s="18" t="s">
        <v>115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8" t="s">
        <v>82</v>
      </c>
      <c r="BK323" s="197">
        <f>ROUND(I323*H323,2)</f>
        <v>0</v>
      </c>
      <c r="BL323" s="18" t="s">
        <v>121</v>
      </c>
      <c r="BM323" s="196" t="s">
        <v>379</v>
      </c>
    </row>
    <row r="324" spans="1:65" s="2" customFormat="1" ht="29.25">
      <c r="A324" s="35"/>
      <c r="B324" s="36"/>
      <c r="C324" s="37"/>
      <c r="D324" s="198" t="s">
        <v>123</v>
      </c>
      <c r="E324" s="37"/>
      <c r="F324" s="199" t="s">
        <v>380</v>
      </c>
      <c r="G324" s="37"/>
      <c r="H324" s="37"/>
      <c r="I324" s="200"/>
      <c r="J324" s="37"/>
      <c r="K324" s="37"/>
      <c r="L324" s="40"/>
      <c r="M324" s="201"/>
      <c r="N324" s="202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123</v>
      </c>
      <c r="AU324" s="18" t="s">
        <v>84</v>
      </c>
    </row>
    <row r="325" spans="1:65" s="2" customFormat="1" ht="24.2" customHeight="1">
      <c r="A325" s="35"/>
      <c r="B325" s="36"/>
      <c r="C325" s="184" t="s">
        <v>381</v>
      </c>
      <c r="D325" s="184" t="s">
        <v>117</v>
      </c>
      <c r="E325" s="185" t="s">
        <v>382</v>
      </c>
      <c r="F325" s="186" t="s">
        <v>383</v>
      </c>
      <c r="G325" s="187" t="s">
        <v>151</v>
      </c>
      <c r="H325" s="188">
        <v>313.43599999999998</v>
      </c>
      <c r="I325" s="189"/>
      <c r="J325" s="190">
        <f>ROUND(I325*H325,2)</f>
        <v>0</v>
      </c>
      <c r="K325" s="191"/>
      <c r="L325" s="40"/>
      <c r="M325" s="192" t="s">
        <v>1</v>
      </c>
      <c r="N325" s="193" t="s">
        <v>40</v>
      </c>
      <c r="O325" s="72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6" t="s">
        <v>121</v>
      </c>
      <c r="AT325" s="196" t="s">
        <v>117</v>
      </c>
      <c r="AU325" s="196" t="s">
        <v>84</v>
      </c>
      <c r="AY325" s="18" t="s">
        <v>115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8" t="s">
        <v>82</v>
      </c>
      <c r="BK325" s="197">
        <f>ROUND(I325*H325,2)</f>
        <v>0</v>
      </c>
      <c r="BL325" s="18" t="s">
        <v>121</v>
      </c>
      <c r="BM325" s="196" t="s">
        <v>384</v>
      </c>
    </row>
    <row r="326" spans="1:65" s="2" customFormat="1" ht="19.5">
      <c r="A326" s="35"/>
      <c r="B326" s="36"/>
      <c r="C326" s="37"/>
      <c r="D326" s="198" t="s">
        <v>123</v>
      </c>
      <c r="E326" s="37"/>
      <c r="F326" s="199" t="s">
        <v>383</v>
      </c>
      <c r="G326" s="37"/>
      <c r="H326" s="37"/>
      <c r="I326" s="200"/>
      <c r="J326" s="37"/>
      <c r="K326" s="37"/>
      <c r="L326" s="40"/>
      <c r="M326" s="201"/>
      <c r="N326" s="202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123</v>
      </c>
      <c r="AU326" s="18" t="s">
        <v>84</v>
      </c>
    </row>
    <row r="327" spans="1:65" s="15" customFormat="1" ht="11.25">
      <c r="B327" s="225"/>
      <c r="C327" s="226"/>
      <c r="D327" s="198" t="s">
        <v>125</v>
      </c>
      <c r="E327" s="227" t="s">
        <v>1</v>
      </c>
      <c r="F327" s="228" t="s">
        <v>385</v>
      </c>
      <c r="G327" s="226"/>
      <c r="H327" s="227" t="s">
        <v>1</v>
      </c>
      <c r="I327" s="229"/>
      <c r="J327" s="226"/>
      <c r="K327" s="226"/>
      <c r="L327" s="230"/>
      <c r="M327" s="231"/>
      <c r="N327" s="232"/>
      <c r="O327" s="232"/>
      <c r="P327" s="232"/>
      <c r="Q327" s="232"/>
      <c r="R327" s="232"/>
      <c r="S327" s="232"/>
      <c r="T327" s="233"/>
      <c r="AT327" s="234" t="s">
        <v>125</v>
      </c>
      <c r="AU327" s="234" t="s">
        <v>84</v>
      </c>
      <c r="AV327" s="15" t="s">
        <v>82</v>
      </c>
      <c r="AW327" s="15" t="s">
        <v>31</v>
      </c>
      <c r="AX327" s="15" t="s">
        <v>75</v>
      </c>
      <c r="AY327" s="234" t="s">
        <v>115</v>
      </c>
    </row>
    <row r="328" spans="1:65" s="13" customFormat="1" ht="11.25">
      <c r="B328" s="203"/>
      <c r="C328" s="204"/>
      <c r="D328" s="198" t="s">
        <v>125</v>
      </c>
      <c r="E328" s="205" t="s">
        <v>1</v>
      </c>
      <c r="F328" s="206" t="s">
        <v>243</v>
      </c>
      <c r="G328" s="204"/>
      <c r="H328" s="207">
        <v>3.948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125</v>
      </c>
      <c r="AU328" s="213" t="s">
        <v>84</v>
      </c>
      <c r="AV328" s="13" t="s">
        <v>84</v>
      </c>
      <c r="AW328" s="13" t="s">
        <v>31</v>
      </c>
      <c r="AX328" s="13" t="s">
        <v>75</v>
      </c>
      <c r="AY328" s="213" t="s">
        <v>115</v>
      </c>
    </row>
    <row r="329" spans="1:65" s="13" customFormat="1" ht="11.25">
      <c r="B329" s="203"/>
      <c r="C329" s="204"/>
      <c r="D329" s="198" t="s">
        <v>125</v>
      </c>
      <c r="E329" s="205" t="s">
        <v>1</v>
      </c>
      <c r="F329" s="206" t="s">
        <v>244</v>
      </c>
      <c r="G329" s="204"/>
      <c r="H329" s="207">
        <v>8.798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125</v>
      </c>
      <c r="AU329" s="213" t="s">
        <v>84</v>
      </c>
      <c r="AV329" s="13" t="s">
        <v>84</v>
      </c>
      <c r="AW329" s="13" t="s">
        <v>31</v>
      </c>
      <c r="AX329" s="13" t="s">
        <v>75</v>
      </c>
      <c r="AY329" s="213" t="s">
        <v>115</v>
      </c>
    </row>
    <row r="330" spans="1:65" s="13" customFormat="1" ht="11.25">
      <c r="B330" s="203"/>
      <c r="C330" s="204"/>
      <c r="D330" s="198" t="s">
        <v>125</v>
      </c>
      <c r="E330" s="205" t="s">
        <v>1</v>
      </c>
      <c r="F330" s="206" t="s">
        <v>245</v>
      </c>
      <c r="G330" s="204"/>
      <c r="H330" s="207">
        <v>4.2380000000000004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125</v>
      </c>
      <c r="AU330" s="213" t="s">
        <v>84</v>
      </c>
      <c r="AV330" s="13" t="s">
        <v>84</v>
      </c>
      <c r="AW330" s="13" t="s">
        <v>31</v>
      </c>
      <c r="AX330" s="13" t="s">
        <v>75</v>
      </c>
      <c r="AY330" s="213" t="s">
        <v>115</v>
      </c>
    </row>
    <row r="331" spans="1:65" s="13" customFormat="1" ht="11.25">
      <c r="B331" s="203"/>
      <c r="C331" s="204"/>
      <c r="D331" s="198" t="s">
        <v>125</v>
      </c>
      <c r="E331" s="205" t="s">
        <v>1</v>
      </c>
      <c r="F331" s="206" t="s">
        <v>246</v>
      </c>
      <c r="G331" s="204"/>
      <c r="H331" s="207">
        <v>1.2729999999999999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125</v>
      </c>
      <c r="AU331" s="213" t="s">
        <v>84</v>
      </c>
      <c r="AV331" s="13" t="s">
        <v>84</v>
      </c>
      <c r="AW331" s="13" t="s">
        <v>31</v>
      </c>
      <c r="AX331" s="13" t="s">
        <v>75</v>
      </c>
      <c r="AY331" s="213" t="s">
        <v>115</v>
      </c>
    </row>
    <row r="332" spans="1:65" s="13" customFormat="1" ht="11.25">
      <c r="B332" s="203"/>
      <c r="C332" s="204"/>
      <c r="D332" s="198" t="s">
        <v>125</v>
      </c>
      <c r="E332" s="205" t="s">
        <v>1</v>
      </c>
      <c r="F332" s="206" t="s">
        <v>247</v>
      </c>
      <c r="G332" s="204"/>
      <c r="H332" s="207">
        <v>7.508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125</v>
      </c>
      <c r="AU332" s="213" t="s">
        <v>84</v>
      </c>
      <c r="AV332" s="13" t="s">
        <v>84</v>
      </c>
      <c r="AW332" s="13" t="s">
        <v>31</v>
      </c>
      <c r="AX332" s="13" t="s">
        <v>75</v>
      </c>
      <c r="AY332" s="213" t="s">
        <v>115</v>
      </c>
    </row>
    <row r="333" spans="1:65" s="13" customFormat="1" ht="11.25">
      <c r="B333" s="203"/>
      <c r="C333" s="204"/>
      <c r="D333" s="198" t="s">
        <v>125</v>
      </c>
      <c r="E333" s="205" t="s">
        <v>1</v>
      </c>
      <c r="F333" s="206" t="s">
        <v>248</v>
      </c>
      <c r="G333" s="204"/>
      <c r="H333" s="207">
        <v>11.057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125</v>
      </c>
      <c r="AU333" s="213" t="s">
        <v>84</v>
      </c>
      <c r="AV333" s="13" t="s">
        <v>84</v>
      </c>
      <c r="AW333" s="13" t="s">
        <v>31</v>
      </c>
      <c r="AX333" s="13" t="s">
        <v>75</v>
      </c>
      <c r="AY333" s="213" t="s">
        <v>115</v>
      </c>
    </row>
    <row r="334" spans="1:65" s="13" customFormat="1" ht="11.25">
      <c r="B334" s="203"/>
      <c r="C334" s="204"/>
      <c r="D334" s="198" t="s">
        <v>125</v>
      </c>
      <c r="E334" s="205" t="s">
        <v>1</v>
      </c>
      <c r="F334" s="206" t="s">
        <v>249</v>
      </c>
      <c r="G334" s="204"/>
      <c r="H334" s="207">
        <v>19.036999999999999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125</v>
      </c>
      <c r="AU334" s="213" t="s">
        <v>84</v>
      </c>
      <c r="AV334" s="13" t="s">
        <v>84</v>
      </c>
      <c r="AW334" s="13" t="s">
        <v>31</v>
      </c>
      <c r="AX334" s="13" t="s">
        <v>75</v>
      </c>
      <c r="AY334" s="213" t="s">
        <v>115</v>
      </c>
    </row>
    <row r="335" spans="1:65" s="13" customFormat="1" ht="11.25">
      <c r="B335" s="203"/>
      <c r="C335" s="204"/>
      <c r="D335" s="198" t="s">
        <v>125</v>
      </c>
      <c r="E335" s="205" t="s">
        <v>1</v>
      </c>
      <c r="F335" s="206" t="s">
        <v>250</v>
      </c>
      <c r="G335" s="204"/>
      <c r="H335" s="207">
        <v>26.611000000000001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125</v>
      </c>
      <c r="AU335" s="213" t="s">
        <v>84</v>
      </c>
      <c r="AV335" s="13" t="s">
        <v>84</v>
      </c>
      <c r="AW335" s="13" t="s">
        <v>31</v>
      </c>
      <c r="AX335" s="13" t="s">
        <v>75</v>
      </c>
      <c r="AY335" s="213" t="s">
        <v>115</v>
      </c>
    </row>
    <row r="336" spans="1:65" s="13" customFormat="1" ht="11.25">
      <c r="B336" s="203"/>
      <c r="C336" s="204"/>
      <c r="D336" s="198" t="s">
        <v>125</v>
      </c>
      <c r="E336" s="205" t="s">
        <v>1</v>
      </c>
      <c r="F336" s="206" t="s">
        <v>251</v>
      </c>
      <c r="G336" s="204"/>
      <c r="H336" s="207">
        <v>28.128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125</v>
      </c>
      <c r="AU336" s="213" t="s">
        <v>84</v>
      </c>
      <c r="AV336" s="13" t="s">
        <v>84</v>
      </c>
      <c r="AW336" s="13" t="s">
        <v>31</v>
      </c>
      <c r="AX336" s="13" t="s">
        <v>75</v>
      </c>
      <c r="AY336" s="213" t="s">
        <v>115</v>
      </c>
    </row>
    <row r="337" spans="1:65" s="13" customFormat="1" ht="11.25">
      <c r="B337" s="203"/>
      <c r="C337" s="204"/>
      <c r="D337" s="198" t="s">
        <v>125</v>
      </c>
      <c r="E337" s="205" t="s">
        <v>1</v>
      </c>
      <c r="F337" s="206" t="s">
        <v>252</v>
      </c>
      <c r="G337" s="204"/>
      <c r="H337" s="207">
        <v>23.478000000000002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125</v>
      </c>
      <c r="AU337" s="213" t="s">
        <v>84</v>
      </c>
      <c r="AV337" s="13" t="s">
        <v>84</v>
      </c>
      <c r="AW337" s="13" t="s">
        <v>31</v>
      </c>
      <c r="AX337" s="13" t="s">
        <v>75</v>
      </c>
      <c r="AY337" s="213" t="s">
        <v>115</v>
      </c>
    </row>
    <row r="338" spans="1:65" s="13" customFormat="1" ht="11.25">
      <c r="B338" s="203"/>
      <c r="C338" s="204"/>
      <c r="D338" s="198" t="s">
        <v>125</v>
      </c>
      <c r="E338" s="205" t="s">
        <v>1</v>
      </c>
      <c r="F338" s="206" t="s">
        <v>253</v>
      </c>
      <c r="G338" s="204"/>
      <c r="H338" s="207">
        <v>73.917000000000002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125</v>
      </c>
      <c r="AU338" s="213" t="s">
        <v>84</v>
      </c>
      <c r="AV338" s="13" t="s">
        <v>84</v>
      </c>
      <c r="AW338" s="13" t="s">
        <v>31</v>
      </c>
      <c r="AX338" s="13" t="s">
        <v>75</v>
      </c>
      <c r="AY338" s="213" t="s">
        <v>115</v>
      </c>
    </row>
    <row r="339" spans="1:65" s="13" customFormat="1" ht="11.25">
      <c r="B339" s="203"/>
      <c r="C339" s="204"/>
      <c r="D339" s="198" t="s">
        <v>125</v>
      </c>
      <c r="E339" s="205" t="s">
        <v>1</v>
      </c>
      <c r="F339" s="206" t="s">
        <v>254</v>
      </c>
      <c r="G339" s="204"/>
      <c r="H339" s="207">
        <v>63.387999999999998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125</v>
      </c>
      <c r="AU339" s="213" t="s">
        <v>84</v>
      </c>
      <c r="AV339" s="13" t="s">
        <v>84</v>
      </c>
      <c r="AW339" s="13" t="s">
        <v>31</v>
      </c>
      <c r="AX339" s="13" t="s">
        <v>75</v>
      </c>
      <c r="AY339" s="213" t="s">
        <v>115</v>
      </c>
    </row>
    <row r="340" spans="1:65" s="13" customFormat="1" ht="11.25">
      <c r="B340" s="203"/>
      <c r="C340" s="204"/>
      <c r="D340" s="198" t="s">
        <v>125</v>
      </c>
      <c r="E340" s="205" t="s">
        <v>1</v>
      </c>
      <c r="F340" s="206" t="s">
        <v>255</v>
      </c>
      <c r="G340" s="204"/>
      <c r="H340" s="207">
        <v>59.174999999999997</v>
      </c>
      <c r="I340" s="208"/>
      <c r="J340" s="204"/>
      <c r="K340" s="204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125</v>
      </c>
      <c r="AU340" s="213" t="s">
        <v>84</v>
      </c>
      <c r="AV340" s="13" t="s">
        <v>84</v>
      </c>
      <c r="AW340" s="13" t="s">
        <v>31</v>
      </c>
      <c r="AX340" s="13" t="s">
        <v>75</v>
      </c>
      <c r="AY340" s="213" t="s">
        <v>115</v>
      </c>
    </row>
    <row r="341" spans="1:65" s="13" customFormat="1" ht="11.25">
      <c r="B341" s="203"/>
      <c r="C341" s="204"/>
      <c r="D341" s="198" t="s">
        <v>125</v>
      </c>
      <c r="E341" s="205" t="s">
        <v>1</v>
      </c>
      <c r="F341" s="206" t="s">
        <v>256</v>
      </c>
      <c r="G341" s="204"/>
      <c r="H341" s="207">
        <v>71.831999999999994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125</v>
      </c>
      <c r="AU341" s="213" t="s">
        <v>84</v>
      </c>
      <c r="AV341" s="13" t="s">
        <v>84</v>
      </c>
      <c r="AW341" s="13" t="s">
        <v>31</v>
      </c>
      <c r="AX341" s="13" t="s">
        <v>75</v>
      </c>
      <c r="AY341" s="213" t="s">
        <v>115</v>
      </c>
    </row>
    <row r="342" spans="1:65" s="13" customFormat="1" ht="11.25">
      <c r="B342" s="203"/>
      <c r="C342" s="204"/>
      <c r="D342" s="198" t="s">
        <v>125</v>
      </c>
      <c r="E342" s="205" t="s">
        <v>1</v>
      </c>
      <c r="F342" s="206" t="s">
        <v>257</v>
      </c>
      <c r="G342" s="204"/>
      <c r="H342" s="207">
        <v>66.822000000000003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125</v>
      </c>
      <c r="AU342" s="213" t="s">
        <v>84</v>
      </c>
      <c r="AV342" s="13" t="s">
        <v>84</v>
      </c>
      <c r="AW342" s="13" t="s">
        <v>31</v>
      </c>
      <c r="AX342" s="13" t="s">
        <v>75</v>
      </c>
      <c r="AY342" s="213" t="s">
        <v>115</v>
      </c>
    </row>
    <row r="343" spans="1:65" s="13" customFormat="1" ht="11.25">
      <c r="B343" s="203"/>
      <c r="C343" s="204"/>
      <c r="D343" s="198" t="s">
        <v>125</v>
      </c>
      <c r="E343" s="205" t="s">
        <v>1</v>
      </c>
      <c r="F343" s="206" t="s">
        <v>258</v>
      </c>
      <c r="G343" s="204"/>
      <c r="H343" s="207">
        <v>125.783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125</v>
      </c>
      <c r="AU343" s="213" t="s">
        <v>84</v>
      </c>
      <c r="AV343" s="13" t="s">
        <v>84</v>
      </c>
      <c r="AW343" s="13" t="s">
        <v>31</v>
      </c>
      <c r="AX343" s="13" t="s">
        <v>75</v>
      </c>
      <c r="AY343" s="213" t="s">
        <v>115</v>
      </c>
    </row>
    <row r="344" spans="1:65" s="13" customFormat="1" ht="11.25">
      <c r="B344" s="203"/>
      <c r="C344" s="204"/>
      <c r="D344" s="198" t="s">
        <v>125</v>
      </c>
      <c r="E344" s="205" t="s">
        <v>1</v>
      </c>
      <c r="F344" s="206" t="s">
        <v>259</v>
      </c>
      <c r="G344" s="204"/>
      <c r="H344" s="207">
        <v>59.414999999999999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125</v>
      </c>
      <c r="AU344" s="213" t="s">
        <v>84</v>
      </c>
      <c r="AV344" s="13" t="s">
        <v>84</v>
      </c>
      <c r="AW344" s="13" t="s">
        <v>31</v>
      </c>
      <c r="AX344" s="13" t="s">
        <v>75</v>
      </c>
      <c r="AY344" s="213" t="s">
        <v>115</v>
      </c>
    </row>
    <row r="345" spans="1:65" s="13" customFormat="1" ht="11.25">
      <c r="B345" s="203"/>
      <c r="C345" s="204"/>
      <c r="D345" s="198" t="s">
        <v>125</v>
      </c>
      <c r="E345" s="205" t="s">
        <v>1</v>
      </c>
      <c r="F345" s="206" t="s">
        <v>260</v>
      </c>
      <c r="G345" s="204"/>
      <c r="H345" s="207">
        <v>10.332000000000001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125</v>
      </c>
      <c r="AU345" s="213" t="s">
        <v>84</v>
      </c>
      <c r="AV345" s="13" t="s">
        <v>84</v>
      </c>
      <c r="AW345" s="13" t="s">
        <v>31</v>
      </c>
      <c r="AX345" s="13" t="s">
        <v>75</v>
      </c>
      <c r="AY345" s="213" t="s">
        <v>115</v>
      </c>
    </row>
    <row r="346" spans="1:65" s="16" customFormat="1" ht="11.25">
      <c r="B346" s="235"/>
      <c r="C346" s="236"/>
      <c r="D346" s="198" t="s">
        <v>125</v>
      </c>
      <c r="E346" s="237" t="s">
        <v>1</v>
      </c>
      <c r="F346" s="238" t="s">
        <v>261</v>
      </c>
      <c r="G346" s="236"/>
      <c r="H346" s="239">
        <v>664.74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125</v>
      </c>
      <c r="AU346" s="245" t="s">
        <v>84</v>
      </c>
      <c r="AV346" s="16" t="s">
        <v>131</v>
      </c>
      <c r="AW346" s="16" t="s">
        <v>31</v>
      </c>
      <c r="AX346" s="16" t="s">
        <v>75</v>
      </c>
      <c r="AY346" s="245" t="s">
        <v>115</v>
      </c>
    </row>
    <row r="347" spans="1:65" s="13" customFormat="1" ht="22.5">
      <c r="B347" s="203"/>
      <c r="C347" s="204"/>
      <c r="D347" s="198" t="s">
        <v>125</v>
      </c>
      <c r="E347" s="205" t="s">
        <v>1</v>
      </c>
      <c r="F347" s="206" t="s">
        <v>386</v>
      </c>
      <c r="G347" s="204"/>
      <c r="H347" s="207">
        <v>-110.879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125</v>
      </c>
      <c r="AU347" s="213" t="s">
        <v>84</v>
      </c>
      <c r="AV347" s="13" t="s">
        <v>84</v>
      </c>
      <c r="AW347" s="13" t="s">
        <v>31</v>
      </c>
      <c r="AX347" s="13" t="s">
        <v>75</v>
      </c>
      <c r="AY347" s="213" t="s">
        <v>115</v>
      </c>
    </row>
    <row r="348" spans="1:65" s="13" customFormat="1" ht="11.25">
      <c r="B348" s="203"/>
      <c r="C348" s="204"/>
      <c r="D348" s="198" t="s">
        <v>125</v>
      </c>
      <c r="E348" s="205" t="s">
        <v>1</v>
      </c>
      <c r="F348" s="206" t="s">
        <v>387</v>
      </c>
      <c r="G348" s="204"/>
      <c r="H348" s="207">
        <v>-240.42500000000001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125</v>
      </c>
      <c r="AU348" s="213" t="s">
        <v>84</v>
      </c>
      <c r="AV348" s="13" t="s">
        <v>84</v>
      </c>
      <c r="AW348" s="13" t="s">
        <v>31</v>
      </c>
      <c r="AX348" s="13" t="s">
        <v>75</v>
      </c>
      <c r="AY348" s="213" t="s">
        <v>115</v>
      </c>
    </row>
    <row r="349" spans="1:65" s="14" customFormat="1" ht="11.25">
      <c r="B349" s="214"/>
      <c r="C349" s="215"/>
      <c r="D349" s="198" t="s">
        <v>125</v>
      </c>
      <c r="E349" s="216" t="s">
        <v>1</v>
      </c>
      <c r="F349" s="217" t="s">
        <v>156</v>
      </c>
      <c r="G349" s="215"/>
      <c r="H349" s="218">
        <v>313.43599999999998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125</v>
      </c>
      <c r="AU349" s="224" t="s">
        <v>84</v>
      </c>
      <c r="AV349" s="14" t="s">
        <v>121</v>
      </c>
      <c r="AW349" s="14" t="s">
        <v>31</v>
      </c>
      <c r="AX349" s="14" t="s">
        <v>82</v>
      </c>
      <c r="AY349" s="224" t="s">
        <v>115</v>
      </c>
    </row>
    <row r="350" spans="1:65" s="2" customFormat="1" ht="24.2" customHeight="1">
      <c r="A350" s="35"/>
      <c r="B350" s="36"/>
      <c r="C350" s="184" t="s">
        <v>388</v>
      </c>
      <c r="D350" s="184" t="s">
        <v>117</v>
      </c>
      <c r="E350" s="185" t="s">
        <v>389</v>
      </c>
      <c r="F350" s="186" t="s">
        <v>390</v>
      </c>
      <c r="G350" s="187" t="s">
        <v>151</v>
      </c>
      <c r="H350" s="188">
        <v>313.43599999999998</v>
      </c>
      <c r="I350" s="189"/>
      <c r="J350" s="190">
        <f>ROUND(I350*H350,2)</f>
        <v>0</v>
      </c>
      <c r="K350" s="191"/>
      <c r="L350" s="40"/>
      <c r="M350" s="192" t="s">
        <v>1</v>
      </c>
      <c r="N350" s="193" t="s">
        <v>40</v>
      </c>
      <c r="O350" s="72"/>
      <c r="P350" s="194">
        <f>O350*H350</f>
        <v>0</v>
      </c>
      <c r="Q350" s="194">
        <v>0</v>
      </c>
      <c r="R350" s="194">
        <f>Q350*H350</f>
        <v>0</v>
      </c>
      <c r="S350" s="194">
        <v>0</v>
      </c>
      <c r="T350" s="19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6" t="s">
        <v>121</v>
      </c>
      <c r="AT350" s="196" t="s">
        <v>117</v>
      </c>
      <c r="AU350" s="196" t="s">
        <v>84</v>
      </c>
      <c r="AY350" s="18" t="s">
        <v>115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8" t="s">
        <v>82</v>
      </c>
      <c r="BK350" s="197">
        <f>ROUND(I350*H350,2)</f>
        <v>0</v>
      </c>
      <c r="BL350" s="18" t="s">
        <v>121</v>
      </c>
      <c r="BM350" s="196" t="s">
        <v>391</v>
      </c>
    </row>
    <row r="351" spans="1:65" s="2" customFormat="1" ht="11.25">
      <c r="A351" s="35"/>
      <c r="B351" s="36"/>
      <c r="C351" s="37"/>
      <c r="D351" s="198" t="s">
        <v>123</v>
      </c>
      <c r="E351" s="37"/>
      <c r="F351" s="199" t="s">
        <v>390</v>
      </c>
      <c r="G351" s="37"/>
      <c r="H351" s="37"/>
      <c r="I351" s="200"/>
      <c r="J351" s="37"/>
      <c r="K351" s="37"/>
      <c r="L351" s="40"/>
      <c r="M351" s="201"/>
      <c r="N351" s="202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123</v>
      </c>
      <c r="AU351" s="18" t="s">
        <v>84</v>
      </c>
    </row>
    <row r="352" spans="1:65" s="13" customFormat="1" ht="22.5">
      <c r="B352" s="203"/>
      <c r="C352" s="204"/>
      <c r="D352" s="198" t="s">
        <v>125</v>
      </c>
      <c r="E352" s="205" t="s">
        <v>1</v>
      </c>
      <c r="F352" s="206" t="s">
        <v>392</v>
      </c>
      <c r="G352" s="204"/>
      <c r="H352" s="207">
        <v>313.43599999999998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125</v>
      </c>
      <c r="AU352" s="213" t="s">
        <v>84</v>
      </c>
      <c r="AV352" s="13" t="s">
        <v>84</v>
      </c>
      <c r="AW352" s="13" t="s">
        <v>31</v>
      </c>
      <c r="AX352" s="13" t="s">
        <v>82</v>
      </c>
      <c r="AY352" s="213" t="s">
        <v>115</v>
      </c>
    </row>
    <row r="353" spans="1:65" s="2" customFormat="1" ht="16.5" customHeight="1">
      <c r="A353" s="35"/>
      <c r="B353" s="36"/>
      <c r="C353" s="184" t="s">
        <v>393</v>
      </c>
      <c r="D353" s="184" t="s">
        <v>117</v>
      </c>
      <c r="E353" s="185" t="s">
        <v>394</v>
      </c>
      <c r="F353" s="186" t="s">
        <v>395</v>
      </c>
      <c r="G353" s="187" t="s">
        <v>151</v>
      </c>
      <c r="H353" s="188">
        <v>16.503</v>
      </c>
      <c r="I353" s="189"/>
      <c r="J353" s="190">
        <f>ROUND(I353*H353,2)</f>
        <v>0</v>
      </c>
      <c r="K353" s="191"/>
      <c r="L353" s="40"/>
      <c r="M353" s="192" t="s">
        <v>1</v>
      </c>
      <c r="N353" s="193" t="s">
        <v>40</v>
      </c>
      <c r="O353" s="72"/>
      <c r="P353" s="194">
        <f>O353*H353</f>
        <v>0</v>
      </c>
      <c r="Q353" s="194">
        <v>0</v>
      </c>
      <c r="R353" s="194">
        <f>Q353*H353</f>
        <v>0</v>
      </c>
      <c r="S353" s="194">
        <v>0</v>
      </c>
      <c r="T353" s="19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6" t="s">
        <v>121</v>
      </c>
      <c r="AT353" s="196" t="s">
        <v>117</v>
      </c>
      <c r="AU353" s="196" t="s">
        <v>84</v>
      </c>
      <c r="AY353" s="18" t="s">
        <v>115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8" t="s">
        <v>82</v>
      </c>
      <c r="BK353" s="197">
        <f>ROUND(I353*H353,2)</f>
        <v>0</v>
      </c>
      <c r="BL353" s="18" t="s">
        <v>121</v>
      </c>
      <c r="BM353" s="196" t="s">
        <v>396</v>
      </c>
    </row>
    <row r="354" spans="1:65" s="2" customFormat="1" ht="11.25">
      <c r="A354" s="35"/>
      <c r="B354" s="36"/>
      <c r="C354" s="37"/>
      <c r="D354" s="198" t="s">
        <v>123</v>
      </c>
      <c r="E354" s="37"/>
      <c r="F354" s="199" t="s">
        <v>395</v>
      </c>
      <c r="G354" s="37"/>
      <c r="H354" s="37"/>
      <c r="I354" s="200"/>
      <c r="J354" s="37"/>
      <c r="K354" s="37"/>
      <c r="L354" s="40"/>
      <c r="M354" s="201"/>
      <c r="N354" s="202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123</v>
      </c>
      <c r="AU354" s="18" t="s">
        <v>84</v>
      </c>
    </row>
    <row r="355" spans="1:65" s="15" customFormat="1" ht="11.25">
      <c r="B355" s="225"/>
      <c r="C355" s="226"/>
      <c r="D355" s="198" t="s">
        <v>125</v>
      </c>
      <c r="E355" s="227" t="s">
        <v>1</v>
      </c>
      <c r="F355" s="228" t="s">
        <v>397</v>
      </c>
      <c r="G355" s="226"/>
      <c r="H355" s="227" t="s">
        <v>1</v>
      </c>
      <c r="I355" s="229"/>
      <c r="J355" s="226"/>
      <c r="K355" s="226"/>
      <c r="L355" s="230"/>
      <c r="M355" s="231"/>
      <c r="N355" s="232"/>
      <c r="O355" s="232"/>
      <c r="P355" s="232"/>
      <c r="Q355" s="232"/>
      <c r="R355" s="232"/>
      <c r="S355" s="232"/>
      <c r="T355" s="233"/>
      <c r="AT355" s="234" t="s">
        <v>125</v>
      </c>
      <c r="AU355" s="234" t="s">
        <v>84</v>
      </c>
      <c r="AV355" s="15" t="s">
        <v>82</v>
      </c>
      <c r="AW355" s="15" t="s">
        <v>31</v>
      </c>
      <c r="AX355" s="15" t="s">
        <v>75</v>
      </c>
      <c r="AY355" s="234" t="s">
        <v>115</v>
      </c>
    </row>
    <row r="356" spans="1:65" s="13" customFormat="1" ht="11.25">
      <c r="B356" s="203"/>
      <c r="C356" s="204"/>
      <c r="D356" s="198" t="s">
        <v>125</v>
      </c>
      <c r="E356" s="205" t="s">
        <v>1</v>
      </c>
      <c r="F356" s="206" t="s">
        <v>398</v>
      </c>
      <c r="G356" s="204"/>
      <c r="H356" s="207">
        <v>11.257999999999999</v>
      </c>
      <c r="I356" s="208"/>
      <c r="J356" s="204"/>
      <c r="K356" s="204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125</v>
      </c>
      <c r="AU356" s="213" t="s">
        <v>84</v>
      </c>
      <c r="AV356" s="13" t="s">
        <v>84</v>
      </c>
      <c r="AW356" s="13" t="s">
        <v>31</v>
      </c>
      <c r="AX356" s="13" t="s">
        <v>75</v>
      </c>
      <c r="AY356" s="213" t="s">
        <v>115</v>
      </c>
    </row>
    <row r="357" spans="1:65" s="15" customFormat="1" ht="22.5">
      <c r="B357" s="225"/>
      <c r="C357" s="226"/>
      <c r="D357" s="198" t="s">
        <v>125</v>
      </c>
      <c r="E357" s="227" t="s">
        <v>1</v>
      </c>
      <c r="F357" s="228" t="s">
        <v>399</v>
      </c>
      <c r="G357" s="226"/>
      <c r="H357" s="227" t="s">
        <v>1</v>
      </c>
      <c r="I357" s="229"/>
      <c r="J357" s="226"/>
      <c r="K357" s="226"/>
      <c r="L357" s="230"/>
      <c r="M357" s="231"/>
      <c r="N357" s="232"/>
      <c r="O357" s="232"/>
      <c r="P357" s="232"/>
      <c r="Q357" s="232"/>
      <c r="R357" s="232"/>
      <c r="S357" s="232"/>
      <c r="T357" s="233"/>
      <c r="AT357" s="234" t="s">
        <v>125</v>
      </c>
      <c r="AU357" s="234" t="s">
        <v>84</v>
      </c>
      <c r="AV357" s="15" t="s">
        <v>82</v>
      </c>
      <c r="AW357" s="15" t="s">
        <v>31</v>
      </c>
      <c r="AX357" s="15" t="s">
        <v>75</v>
      </c>
      <c r="AY357" s="234" t="s">
        <v>115</v>
      </c>
    </row>
    <row r="358" spans="1:65" s="13" customFormat="1" ht="11.25">
      <c r="B358" s="203"/>
      <c r="C358" s="204"/>
      <c r="D358" s="198" t="s">
        <v>125</v>
      </c>
      <c r="E358" s="205" t="s">
        <v>1</v>
      </c>
      <c r="F358" s="206" t="s">
        <v>400</v>
      </c>
      <c r="G358" s="204"/>
      <c r="H358" s="207">
        <v>5.2450000000000001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125</v>
      </c>
      <c r="AU358" s="213" t="s">
        <v>84</v>
      </c>
      <c r="AV358" s="13" t="s">
        <v>84</v>
      </c>
      <c r="AW358" s="13" t="s">
        <v>31</v>
      </c>
      <c r="AX358" s="13" t="s">
        <v>75</v>
      </c>
      <c r="AY358" s="213" t="s">
        <v>115</v>
      </c>
    </row>
    <row r="359" spans="1:65" s="14" customFormat="1" ht="11.25">
      <c r="B359" s="214"/>
      <c r="C359" s="215"/>
      <c r="D359" s="198" t="s">
        <v>125</v>
      </c>
      <c r="E359" s="216" t="s">
        <v>1</v>
      </c>
      <c r="F359" s="217" t="s">
        <v>156</v>
      </c>
      <c r="G359" s="215"/>
      <c r="H359" s="218">
        <v>16.503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125</v>
      </c>
      <c r="AU359" s="224" t="s">
        <v>84</v>
      </c>
      <c r="AV359" s="14" t="s">
        <v>121</v>
      </c>
      <c r="AW359" s="14" t="s">
        <v>31</v>
      </c>
      <c r="AX359" s="14" t="s">
        <v>82</v>
      </c>
      <c r="AY359" s="224" t="s">
        <v>115</v>
      </c>
    </row>
    <row r="360" spans="1:65" s="2" customFormat="1" ht="16.5" customHeight="1">
      <c r="A360" s="35"/>
      <c r="B360" s="36"/>
      <c r="C360" s="184" t="s">
        <v>401</v>
      </c>
      <c r="D360" s="184" t="s">
        <v>117</v>
      </c>
      <c r="E360" s="185" t="s">
        <v>402</v>
      </c>
      <c r="F360" s="186" t="s">
        <v>403</v>
      </c>
      <c r="G360" s="187" t="s">
        <v>151</v>
      </c>
      <c r="H360" s="188">
        <v>16.503</v>
      </c>
      <c r="I360" s="189"/>
      <c r="J360" s="190">
        <f>ROUND(I360*H360,2)</f>
        <v>0</v>
      </c>
      <c r="K360" s="191"/>
      <c r="L360" s="40"/>
      <c r="M360" s="192" t="s">
        <v>1</v>
      </c>
      <c r="N360" s="193" t="s">
        <v>40</v>
      </c>
      <c r="O360" s="72"/>
      <c r="P360" s="194">
        <f>O360*H360</f>
        <v>0</v>
      </c>
      <c r="Q360" s="194">
        <v>0</v>
      </c>
      <c r="R360" s="194">
        <f>Q360*H360</f>
        <v>0</v>
      </c>
      <c r="S360" s="194">
        <v>0</v>
      </c>
      <c r="T360" s="19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6" t="s">
        <v>121</v>
      </c>
      <c r="AT360" s="196" t="s">
        <v>117</v>
      </c>
      <c r="AU360" s="196" t="s">
        <v>84</v>
      </c>
      <c r="AY360" s="18" t="s">
        <v>115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18" t="s">
        <v>82</v>
      </c>
      <c r="BK360" s="197">
        <f>ROUND(I360*H360,2)</f>
        <v>0</v>
      </c>
      <c r="BL360" s="18" t="s">
        <v>121</v>
      </c>
      <c r="BM360" s="196" t="s">
        <v>404</v>
      </c>
    </row>
    <row r="361" spans="1:65" s="2" customFormat="1" ht="11.25">
      <c r="A361" s="35"/>
      <c r="B361" s="36"/>
      <c r="C361" s="37"/>
      <c r="D361" s="198" t="s">
        <v>123</v>
      </c>
      <c r="E361" s="37"/>
      <c r="F361" s="199" t="s">
        <v>403</v>
      </c>
      <c r="G361" s="37"/>
      <c r="H361" s="37"/>
      <c r="I361" s="200"/>
      <c r="J361" s="37"/>
      <c r="K361" s="37"/>
      <c r="L361" s="40"/>
      <c r="M361" s="201"/>
      <c r="N361" s="202"/>
      <c r="O361" s="72"/>
      <c r="P361" s="72"/>
      <c r="Q361" s="72"/>
      <c r="R361" s="72"/>
      <c r="S361" s="72"/>
      <c r="T361" s="73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123</v>
      </c>
      <c r="AU361" s="18" t="s">
        <v>84</v>
      </c>
    </row>
    <row r="362" spans="1:65" s="15" customFormat="1" ht="11.25">
      <c r="B362" s="225"/>
      <c r="C362" s="226"/>
      <c r="D362" s="198" t="s">
        <v>125</v>
      </c>
      <c r="E362" s="227" t="s">
        <v>1</v>
      </c>
      <c r="F362" s="228" t="s">
        <v>397</v>
      </c>
      <c r="G362" s="226"/>
      <c r="H362" s="227" t="s">
        <v>1</v>
      </c>
      <c r="I362" s="229"/>
      <c r="J362" s="226"/>
      <c r="K362" s="226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125</v>
      </c>
      <c r="AU362" s="234" t="s">
        <v>84</v>
      </c>
      <c r="AV362" s="15" t="s">
        <v>82</v>
      </c>
      <c r="AW362" s="15" t="s">
        <v>31</v>
      </c>
      <c r="AX362" s="15" t="s">
        <v>75</v>
      </c>
      <c r="AY362" s="234" t="s">
        <v>115</v>
      </c>
    </row>
    <row r="363" spans="1:65" s="13" customFormat="1" ht="11.25">
      <c r="B363" s="203"/>
      <c r="C363" s="204"/>
      <c r="D363" s="198" t="s">
        <v>125</v>
      </c>
      <c r="E363" s="205" t="s">
        <v>1</v>
      </c>
      <c r="F363" s="206" t="s">
        <v>398</v>
      </c>
      <c r="G363" s="204"/>
      <c r="H363" s="207">
        <v>11.257999999999999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125</v>
      </c>
      <c r="AU363" s="213" t="s">
        <v>84</v>
      </c>
      <c r="AV363" s="13" t="s">
        <v>84</v>
      </c>
      <c r="AW363" s="13" t="s">
        <v>31</v>
      </c>
      <c r="AX363" s="13" t="s">
        <v>75</v>
      </c>
      <c r="AY363" s="213" t="s">
        <v>115</v>
      </c>
    </row>
    <row r="364" spans="1:65" s="15" customFormat="1" ht="22.5">
      <c r="B364" s="225"/>
      <c r="C364" s="226"/>
      <c r="D364" s="198" t="s">
        <v>125</v>
      </c>
      <c r="E364" s="227" t="s">
        <v>1</v>
      </c>
      <c r="F364" s="228" t="s">
        <v>399</v>
      </c>
      <c r="G364" s="226"/>
      <c r="H364" s="227" t="s">
        <v>1</v>
      </c>
      <c r="I364" s="229"/>
      <c r="J364" s="226"/>
      <c r="K364" s="226"/>
      <c r="L364" s="230"/>
      <c r="M364" s="231"/>
      <c r="N364" s="232"/>
      <c r="O364" s="232"/>
      <c r="P364" s="232"/>
      <c r="Q364" s="232"/>
      <c r="R364" s="232"/>
      <c r="S364" s="232"/>
      <c r="T364" s="233"/>
      <c r="AT364" s="234" t="s">
        <v>125</v>
      </c>
      <c r="AU364" s="234" t="s">
        <v>84</v>
      </c>
      <c r="AV364" s="15" t="s">
        <v>82</v>
      </c>
      <c r="AW364" s="15" t="s">
        <v>31</v>
      </c>
      <c r="AX364" s="15" t="s">
        <v>75</v>
      </c>
      <c r="AY364" s="234" t="s">
        <v>115</v>
      </c>
    </row>
    <row r="365" spans="1:65" s="13" customFormat="1" ht="11.25">
      <c r="B365" s="203"/>
      <c r="C365" s="204"/>
      <c r="D365" s="198" t="s">
        <v>125</v>
      </c>
      <c r="E365" s="205" t="s">
        <v>1</v>
      </c>
      <c r="F365" s="206" t="s">
        <v>400</v>
      </c>
      <c r="G365" s="204"/>
      <c r="H365" s="207">
        <v>5.2450000000000001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125</v>
      </c>
      <c r="AU365" s="213" t="s">
        <v>84</v>
      </c>
      <c r="AV365" s="13" t="s">
        <v>84</v>
      </c>
      <c r="AW365" s="13" t="s">
        <v>31</v>
      </c>
      <c r="AX365" s="13" t="s">
        <v>75</v>
      </c>
      <c r="AY365" s="213" t="s">
        <v>115</v>
      </c>
    </row>
    <row r="366" spans="1:65" s="14" customFormat="1" ht="11.25">
      <c r="B366" s="214"/>
      <c r="C366" s="215"/>
      <c r="D366" s="198" t="s">
        <v>125</v>
      </c>
      <c r="E366" s="216" t="s">
        <v>1</v>
      </c>
      <c r="F366" s="217" t="s">
        <v>156</v>
      </c>
      <c r="G366" s="215"/>
      <c r="H366" s="218">
        <v>16.503</v>
      </c>
      <c r="I366" s="219"/>
      <c r="J366" s="215"/>
      <c r="K366" s="215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125</v>
      </c>
      <c r="AU366" s="224" t="s">
        <v>84</v>
      </c>
      <c r="AV366" s="14" t="s">
        <v>121</v>
      </c>
      <c r="AW366" s="14" t="s">
        <v>31</v>
      </c>
      <c r="AX366" s="14" t="s">
        <v>82</v>
      </c>
      <c r="AY366" s="224" t="s">
        <v>115</v>
      </c>
    </row>
    <row r="367" spans="1:65" s="12" customFormat="1" ht="22.9" customHeight="1">
      <c r="B367" s="168"/>
      <c r="C367" s="169"/>
      <c r="D367" s="170" t="s">
        <v>74</v>
      </c>
      <c r="E367" s="182" t="s">
        <v>121</v>
      </c>
      <c r="F367" s="182" t="s">
        <v>405</v>
      </c>
      <c r="G367" s="169"/>
      <c r="H367" s="169"/>
      <c r="I367" s="172"/>
      <c r="J367" s="183">
        <f>BK367</f>
        <v>0</v>
      </c>
      <c r="K367" s="169"/>
      <c r="L367" s="174"/>
      <c r="M367" s="175"/>
      <c r="N367" s="176"/>
      <c r="O367" s="176"/>
      <c r="P367" s="177">
        <f>SUM(P368:P398)</f>
        <v>0</v>
      </c>
      <c r="Q367" s="176"/>
      <c r="R367" s="177">
        <f>SUM(R368:R398)</f>
        <v>1077.8373667200001</v>
      </c>
      <c r="S367" s="176"/>
      <c r="T367" s="178">
        <f>SUM(T368:T398)</f>
        <v>0</v>
      </c>
      <c r="AR367" s="179" t="s">
        <v>82</v>
      </c>
      <c r="AT367" s="180" t="s">
        <v>74</v>
      </c>
      <c r="AU367" s="180" t="s">
        <v>82</v>
      </c>
      <c r="AY367" s="179" t="s">
        <v>115</v>
      </c>
      <c r="BK367" s="181">
        <f>SUM(BK368:BK398)</f>
        <v>0</v>
      </c>
    </row>
    <row r="368" spans="1:65" s="2" customFormat="1" ht="24.2" customHeight="1">
      <c r="A368" s="35"/>
      <c r="B368" s="36"/>
      <c r="C368" s="184" t="s">
        <v>406</v>
      </c>
      <c r="D368" s="184" t="s">
        <v>117</v>
      </c>
      <c r="E368" s="185" t="s">
        <v>407</v>
      </c>
      <c r="F368" s="186" t="s">
        <v>408</v>
      </c>
      <c r="G368" s="187" t="s">
        <v>151</v>
      </c>
      <c r="H368" s="188">
        <v>18</v>
      </c>
      <c r="I368" s="189"/>
      <c r="J368" s="190">
        <f>ROUND(I368*H368,2)</f>
        <v>0</v>
      </c>
      <c r="K368" s="191"/>
      <c r="L368" s="40"/>
      <c r="M368" s="192" t="s">
        <v>1</v>
      </c>
      <c r="N368" s="193" t="s">
        <v>40</v>
      </c>
      <c r="O368" s="72"/>
      <c r="P368" s="194">
        <f>O368*H368</f>
        <v>0</v>
      </c>
      <c r="Q368" s="194">
        <v>2.4340799999999998</v>
      </c>
      <c r="R368" s="194">
        <f>Q368*H368</f>
        <v>43.81344</v>
      </c>
      <c r="S368" s="194">
        <v>0</v>
      </c>
      <c r="T368" s="19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6" t="s">
        <v>121</v>
      </c>
      <c r="AT368" s="196" t="s">
        <v>117</v>
      </c>
      <c r="AU368" s="196" t="s">
        <v>84</v>
      </c>
      <c r="AY368" s="18" t="s">
        <v>115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18" t="s">
        <v>82</v>
      </c>
      <c r="BK368" s="197">
        <f>ROUND(I368*H368,2)</f>
        <v>0</v>
      </c>
      <c r="BL368" s="18" t="s">
        <v>121</v>
      </c>
      <c r="BM368" s="196" t="s">
        <v>409</v>
      </c>
    </row>
    <row r="369" spans="1:65" s="2" customFormat="1" ht="29.25">
      <c r="A369" s="35"/>
      <c r="B369" s="36"/>
      <c r="C369" s="37"/>
      <c r="D369" s="198" t="s">
        <v>123</v>
      </c>
      <c r="E369" s="37"/>
      <c r="F369" s="199" t="s">
        <v>410</v>
      </c>
      <c r="G369" s="37"/>
      <c r="H369" s="37"/>
      <c r="I369" s="200"/>
      <c r="J369" s="37"/>
      <c r="K369" s="37"/>
      <c r="L369" s="40"/>
      <c r="M369" s="201"/>
      <c r="N369" s="202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123</v>
      </c>
      <c r="AU369" s="18" t="s">
        <v>84</v>
      </c>
    </row>
    <row r="370" spans="1:65" s="15" customFormat="1" ht="33.75">
      <c r="B370" s="225"/>
      <c r="C370" s="226"/>
      <c r="D370" s="198" t="s">
        <v>125</v>
      </c>
      <c r="E370" s="227" t="s">
        <v>1</v>
      </c>
      <c r="F370" s="228" t="s">
        <v>411</v>
      </c>
      <c r="G370" s="226"/>
      <c r="H370" s="227" t="s">
        <v>1</v>
      </c>
      <c r="I370" s="229"/>
      <c r="J370" s="226"/>
      <c r="K370" s="226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125</v>
      </c>
      <c r="AU370" s="234" t="s">
        <v>84</v>
      </c>
      <c r="AV370" s="15" t="s">
        <v>82</v>
      </c>
      <c r="AW370" s="15" t="s">
        <v>31</v>
      </c>
      <c r="AX370" s="15" t="s">
        <v>75</v>
      </c>
      <c r="AY370" s="234" t="s">
        <v>115</v>
      </c>
    </row>
    <row r="371" spans="1:65" s="13" customFormat="1" ht="11.25">
      <c r="B371" s="203"/>
      <c r="C371" s="204"/>
      <c r="D371" s="198" t="s">
        <v>125</v>
      </c>
      <c r="E371" s="205" t="s">
        <v>1</v>
      </c>
      <c r="F371" s="206" t="s">
        <v>412</v>
      </c>
      <c r="G371" s="204"/>
      <c r="H371" s="207">
        <v>18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125</v>
      </c>
      <c r="AU371" s="213" t="s">
        <v>84</v>
      </c>
      <c r="AV371" s="13" t="s">
        <v>84</v>
      </c>
      <c r="AW371" s="13" t="s">
        <v>31</v>
      </c>
      <c r="AX371" s="13" t="s">
        <v>82</v>
      </c>
      <c r="AY371" s="213" t="s">
        <v>115</v>
      </c>
    </row>
    <row r="372" spans="1:65" s="2" customFormat="1" ht="24.2" customHeight="1">
      <c r="A372" s="35"/>
      <c r="B372" s="36"/>
      <c r="C372" s="184" t="s">
        <v>413</v>
      </c>
      <c r="D372" s="184" t="s">
        <v>117</v>
      </c>
      <c r="E372" s="185" t="s">
        <v>414</v>
      </c>
      <c r="F372" s="186" t="s">
        <v>415</v>
      </c>
      <c r="G372" s="187" t="s">
        <v>120</v>
      </c>
      <c r="H372" s="188">
        <v>172.036</v>
      </c>
      <c r="I372" s="189"/>
      <c r="J372" s="190">
        <f>ROUND(I372*H372,2)</f>
        <v>0</v>
      </c>
      <c r="K372" s="191"/>
      <c r="L372" s="40"/>
      <c r="M372" s="192" t="s">
        <v>1</v>
      </c>
      <c r="N372" s="193" t="s">
        <v>40</v>
      </c>
      <c r="O372" s="72"/>
      <c r="P372" s="194">
        <f>O372*H372</f>
        <v>0</v>
      </c>
      <c r="Q372" s="194">
        <v>0</v>
      </c>
      <c r="R372" s="194">
        <f>Q372*H372</f>
        <v>0</v>
      </c>
      <c r="S372" s="194">
        <v>0</v>
      </c>
      <c r="T372" s="19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6" t="s">
        <v>121</v>
      </c>
      <c r="AT372" s="196" t="s">
        <v>117</v>
      </c>
      <c r="AU372" s="196" t="s">
        <v>84</v>
      </c>
      <c r="AY372" s="18" t="s">
        <v>115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18" t="s">
        <v>82</v>
      </c>
      <c r="BK372" s="197">
        <f>ROUND(I372*H372,2)</f>
        <v>0</v>
      </c>
      <c r="BL372" s="18" t="s">
        <v>121</v>
      </c>
      <c r="BM372" s="196" t="s">
        <v>416</v>
      </c>
    </row>
    <row r="373" spans="1:65" s="2" customFormat="1" ht="19.5">
      <c r="A373" s="35"/>
      <c r="B373" s="36"/>
      <c r="C373" s="37"/>
      <c r="D373" s="198" t="s">
        <v>123</v>
      </c>
      <c r="E373" s="37"/>
      <c r="F373" s="199" t="s">
        <v>415</v>
      </c>
      <c r="G373" s="37"/>
      <c r="H373" s="37"/>
      <c r="I373" s="200"/>
      <c r="J373" s="37"/>
      <c r="K373" s="37"/>
      <c r="L373" s="40"/>
      <c r="M373" s="201"/>
      <c r="N373" s="202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123</v>
      </c>
      <c r="AU373" s="18" t="s">
        <v>84</v>
      </c>
    </row>
    <row r="374" spans="1:65" s="15" customFormat="1" ht="11.25">
      <c r="B374" s="225"/>
      <c r="C374" s="226"/>
      <c r="D374" s="198" t="s">
        <v>125</v>
      </c>
      <c r="E374" s="227" t="s">
        <v>1</v>
      </c>
      <c r="F374" s="228" t="s">
        <v>417</v>
      </c>
      <c r="G374" s="226"/>
      <c r="H374" s="227" t="s">
        <v>1</v>
      </c>
      <c r="I374" s="229"/>
      <c r="J374" s="226"/>
      <c r="K374" s="226"/>
      <c r="L374" s="230"/>
      <c r="M374" s="231"/>
      <c r="N374" s="232"/>
      <c r="O374" s="232"/>
      <c r="P374" s="232"/>
      <c r="Q374" s="232"/>
      <c r="R374" s="232"/>
      <c r="S374" s="232"/>
      <c r="T374" s="233"/>
      <c r="AT374" s="234" t="s">
        <v>125</v>
      </c>
      <c r="AU374" s="234" t="s">
        <v>84</v>
      </c>
      <c r="AV374" s="15" t="s">
        <v>82</v>
      </c>
      <c r="AW374" s="15" t="s">
        <v>31</v>
      </c>
      <c r="AX374" s="15" t="s">
        <v>75</v>
      </c>
      <c r="AY374" s="234" t="s">
        <v>115</v>
      </c>
    </row>
    <row r="375" spans="1:65" s="13" customFormat="1" ht="11.25">
      <c r="B375" s="203"/>
      <c r="C375" s="204"/>
      <c r="D375" s="198" t="s">
        <v>125</v>
      </c>
      <c r="E375" s="205" t="s">
        <v>1</v>
      </c>
      <c r="F375" s="206" t="s">
        <v>418</v>
      </c>
      <c r="G375" s="204"/>
      <c r="H375" s="207">
        <v>172.036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125</v>
      </c>
      <c r="AU375" s="213" t="s">
        <v>84</v>
      </c>
      <c r="AV375" s="13" t="s">
        <v>84</v>
      </c>
      <c r="AW375" s="13" t="s">
        <v>31</v>
      </c>
      <c r="AX375" s="13" t="s">
        <v>82</v>
      </c>
      <c r="AY375" s="213" t="s">
        <v>115</v>
      </c>
    </row>
    <row r="376" spans="1:65" s="2" customFormat="1" ht="24.2" customHeight="1">
      <c r="A376" s="35"/>
      <c r="B376" s="36"/>
      <c r="C376" s="184" t="s">
        <v>419</v>
      </c>
      <c r="D376" s="184" t="s">
        <v>117</v>
      </c>
      <c r="E376" s="185" t="s">
        <v>420</v>
      </c>
      <c r="F376" s="186" t="s">
        <v>408</v>
      </c>
      <c r="G376" s="187" t="s">
        <v>151</v>
      </c>
      <c r="H376" s="188">
        <v>216.09399999999999</v>
      </c>
      <c r="I376" s="189"/>
      <c r="J376" s="190">
        <f>ROUND(I376*H376,2)</f>
        <v>0</v>
      </c>
      <c r="K376" s="191"/>
      <c r="L376" s="40"/>
      <c r="M376" s="192" t="s">
        <v>1</v>
      </c>
      <c r="N376" s="193" t="s">
        <v>40</v>
      </c>
      <c r="O376" s="72"/>
      <c r="P376" s="194">
        <f>O376*H376</f>
        <v>0</v>
      </c>
      <c r="Q376" s="194">
        <v>2.4340799999999998</v>
      </c>
      <c r="R376" s="194">
        <f>Q376*H376</f>
        <v>525.99008351999998</v>
      </c>
      <c r="S376" s="194">
        <v>0</v>
      </c>
      <c r="T376" s="19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6" t="s">
        <v>121</v>
      </c>
      <c r="AT376" s="196" t="s">
        <v>117</v>
      </c>
      <c r="AU376" s="196" t="s">
        <v>84</v>
      </c>
      <c r="AY376" s="18" t="s">
        <v>115</v>
      </c>
      <c r="BE376" s="197">
        <f>IF(N376="základní",J376,0)</f>
        <v>0</v>
      </c>
      <c r="BF376" s="197">
        <f>IF(N376="snížená",J376,0)</f>
        <v>0</v>
      </c>
      <c r="BG376" s="197">
        <f>IF(N376="zákl. přenesená",J376,0)</f>
        <v>0</v>
      </c>
      <c r="BH376" s="197">
        <f>IF(N376="sníž. přenesená",J376,0)</f>
        <v>0</v>
      </c>
      <c r="BI376" s="197">
        <f>IF(N376="nulová",J376,0)</f>
        <v>0</v>
      </c>
      <c r="BJ376" s="18" t="s">
        <v>82</v>
      </c>
      <c r="BK376" s="197">
        <f>ROUND(I376*H376,2)</f>
        <v>0</v>
      </c>
      <c r="BL376" s="18" t="s">
        <v>121</v>
      </c>
      <c r="BM376" s="196" t="s">
        <v>421</v>
      </c>
    </row>
    <row r="377" spans="1:65" s="2" customFormat="1" ht="29.25">
      <c r="A377" s="35"/>
      <c r="B377" s="36"/>
      <c r="C377" s="37"/>
      <c r="D377" s="198" t="s">
        <v>123</v>
      </c>
      <c r="E377" s="37"/>
      <c r="F377" s="199" t="s">
        <v>410</v>
      </c>
      <c r="G377" s="37"/>
      <c r="H377" s="37"/>
      <c r="I377" s="200"/>
      <c r="J377" s="37"/>
      <c r="K377" s="37"/>
      <c r="L377" s="40"/>
      <c r="M377" s="201"/>
      <c r="N377" s="202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123</v>
      </c>
      <c r="AU377" s="18" t="s">
        <v>84</v>
      </c>
    </row>
    <row r="378" spans="1:65" s="15" customFormat="1" ht="11.25">
      <c r="B378" s="225"/>
      <c r="C378" s="226"/>
      <c r="D378" s="198" t="s">
        <v>125</v>
      </c>
      <c r="E378" s="227" t="s">
        <v>1</v>
      </c>
      <c r="F378" s="228" t="s">
        <v>422</v>
      </c>
      <c r="G378" s="226"/>
      <c r="H378" s="227" t="s">
        <v>1</v>
      </c>
      <c r="I378" s="229"/>
      <c r="J378" s="226"/>
      <c r="K378" s="226"/>
      <c r="L378" s="230"/>
      <c r="M378" s="231"/>
      <c r="N378" s="232"/>
      <c r="O378" s="232"/>
      <c r="P378" s="232"/>
      <c r="Q378" s="232"/>
      <c r="R378" s="232"/>
      <c r="S378" s="232"/>
      <c r="T378" s="233"/>
      <c r="AT378" s="234" t="s">
        <v>125</v>
      </c>
      <c r="AU378" s="234" t="s">
        <v>84</v>
      </c>
      <c r="AV378" s="15" t="s">
        <v>82</v>
      </c>
      <c r="AW378" s="15" t="s">
        <v>31</v>
      </c>
      <c r="AX378" s="15" t="s">
        <v>75</v>
      </c>
      <c r="AY378" s="234" t="s">
        <v>115</v>
      </c>
    </row>
    <row r="379" spans="1:65" s="13" customFormat="1" ht="11.25">
      <c r="B379" s="203"/>
      <c r="C379" s="204"/>
      <c r="D379" s="198" t="s">
        <v>125</v>
      </c>
      <c r="E379" s="205" t="s">
        <v>1</v>
      </c>
      <c r="F379" s="206" t="s">
        <v>423</v>
      </c>
      <c r="G379" s="204"/>
      <c r="H379" s="207">
        <v>216.09399999999999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125</v>
      </c>
      <c r="AU379" s="213" t="s">
        <v>84</v>
      </c>
      <c r="AV379" s="13" t="s">
        <v>84</v>
      </c>
      <c r="AW379" s="13" t="s">
        <v>31</v>
      </c>
      <c r="AX379" s="13" t="s">
        <v>82</v>
      </c>
      <c r="AY379" s="213" t="s">
        <v>115</v>
      </c>
    </row>
    <row r="380" spans="1:65" s="2" customFormat="1" ht="33" customHeight="1">
      <c r="A380" s="35"/>
      <c r="B380" s="36"/>
      <c r="C380" s="184" t="s">
        <v>424</v>
      </c>
      <c r="D380" s="184" t="s">
        <v>117</v>
      </c>
      <c r="E380" s="185" t="s">
        <v>425</v>
      </c>
      <c r="F380" s="186" t="s">
        <v>426</v>
      </c>
      <c r="G380" s="187" t="s">
        <v>151</v>
      </c>
      <c r="H380" s="188">
        <v>240.42400000000001</v>
      </c>
      <c r="I380" s="189"/>
      <c r="J380" s="190">
        <f>ROUND(I380*H380,2)</f>
        <v>0</v>
      </c>
      <c r="K380" s="191"/>
      <c r="L380" s="40"/>
      <c r="M380" s="192" t="s">
        <v>1</v>
      </c>
      <c r="N380" s="193" t="s">
        <v>40</v>
      </c>
      <c r="O380" s="72"/>
      <c r="P380" s="194">
        <f>O380*H380</f>
        <v>0</v>
      </c>
      <c r="Q380" s="194">
        <v>1.9967999999999999</v>
      </c>
      <c r="R380" s="194">
        <f>Q380*H380</f>
        <v>480.07864319999999</v>
      </c>
      <c r="S380" s="194">
        <v>0</v>
      </c>
      <c r="T380" s="19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6" t="s">
        <v>121</v>
      </c>
      <c r="AT380" s="196" t="s">
        <v>117</v>
      </c>
      <c r="AU380" s="196" t="s">
        <v>84</v>
      </c>
      <c r="AY380" s="18" t="s">
        <v>115</v>
      </c>
      <c r="BE380" s="197">
        <f>IF(N380="základní",J380,0)</f>
        <v>0</v>
      </c>
      <c r="BF380" s="197">
        <f>IF(N380="snížená",J380,0)</f>
        <v>0</v>
      </c>
      <c r="BG380" s="197">
        <f>IF(N380="zákl. přenesená",J380,0)</f>
        <v>0</v>
      </c>
      <c r="BH380" s="197">
        <f>IF(N380="sníž. přenesená",J380,0)</f>
        <v>0</v>
      </c>
      <c r="BI380" s="197">
        <f>IF(N380="nulová",J380,0)</f>
        <v>0</v>
      </c>
      <c r="BJ380" s="18" t="s">
        <v>82</v>
      </c>
      <c r="BK380" s="197">
        <f>ROUND(I380*H380,2)</f>
        <v>0</v>
      </c>
      <c r="BL380" s="18" t="s">
        <v>121</v>
      </c>
      <c r="BM380" s="196" t="s">
        <v>427</v>
      </c>
    </row>
    <row r="381" spans="1:65" s="2" customFormat="1" ht="19.5">
      <c r="A381" s="35"/>
      <c r="B381" s="36"/>
      <c r="C381" s="37"/>
      <c r="D381" s="198" t="s">
        <v>123</v>
      </c>
      <c r="E381" s="37"/>
      <c r="F381" s="199" t="s">
        <v>428</v>
      </c>
      <c r="G381" s="37"/>
      <c r="H381" s="37"/>
      <c r="I381" s="200"/>
      <c r="J381" s="37"/>
      <c r="K381" s="37"/>
      <c r="L381" s="40"/>
      <c r="M381" s="201"/>
      <c r="N381" s="202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123</v>
      </c>
      <c r="AU381" s="18" t="s">
        <v>84</v>
      </c>
    </row>
    <row r="382" spans="1:65" s="15" customFormat="1" ht="11.25">
      <c r="B382" s="225"/>
      <c r="C382" s="226"/>
      <c r="D382" s="198" t="s">
        <v>125</v>
      </c>
      <c r="E382" s="227" t="s">
        <v>1</v>
      </c>
      <c r="F382" s="228" t="s">
        <v>429</v>
      </c>
      <c r="G382" s="226"/>
      <c r="H382" s="227" t="s">
        <v>1</v>
      </c>
      <c r="I382" s="229"/>
      <c r="J382" s="226"/>
      <c r="K382" s="226"/>
      <c r="L382" s="230"/>
      <c r="M382" s="231"/>
      <c r="N382" s="232"/>
      <c r="O382" s="232"/>
      <c r="P382" s="232"/>
      <c r="Q382" s="232"/>
      <c r="R382" s="232"/>
      <c r="S382" s="232"/>
      <c r="T382" s="233"/>
      <c r="AT382" s="234" t="s">
        <v>125</v>
      </c>
      <c r="AU382" s="234" t="s">
        <v>84</v>
      </c>
      <c r="AV382" s="15" t="s">
        <v>82</v>
      </c>
      <c r="AW382" s="15" t="s">
        <v>31</v>
      </c>
      <c r="AX382" s="15" t="s">
        <v>75</v>
      </c>
      <c r="AY382" s="234" t="s">
        <v>115</v>
      </c>
    </row>
    <row r="383" spans="1:65" s="13" customFormat="1" ht="11.25">
      <c r="B383" s="203"/>
      <c r="C383" s="204"/>
      <c r="D383" s="198" t="s">
        <v>125</v>
      </c>
      <c r="E383" s="205" t="s">
        <v>1</v>
      </c>
      <c r="F383" s="206" t="s">
        <v>430</v>
      </c>
      <c r="G383" s="204"/>
      <c r="H383" s="207">
        <v>17.148</v>
      </c>
      <c r="I383" s="208"/>
      <c r="J383" s="204"/>
      <c r="K383" s="204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125</v>
      </c>
      <c r="AU383" s="213" t="s">
        <v>84</v>
      </c>
      <c r="AV383" s="13" t="s">
        <v>84</v>
      </c>
      <c r="AW383" s="13" t="s">
        <v>31</v>
      </c>
      <c r="AX383" s="13" t="s">
        <v>75</v>
      </c>
      <c r="AY383" s="213" t="s">
        <v>115</v>
      </c>
    </row>
    <row r="384" spans="1:65" s="13" customFormat="1" ht="11.25">
      <c r="B384" s="203"/>
      <c r="C384" s="204"/>
      <c r="D384" s="198" t="s">
        <v>125</v>
      </c>
      <c r="E384" s="205" t="s">
        <v>1</v>
      </c>
      <c r="F384" s="206" t="s">
        <v>431</v>
      </c>
      <c r="G384" s="204"/>
      <c r="H384" s="207">
        <v>24.457999999999998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125</v>
      </c>
      <c r="AU384" s="213" t="s">
        <v>84</v>
      </c>
      <c r="AV384" s="13" t="s">
        <v>84</v>
      </c>
      <c r="AW384" s="13" t="s">
        <v>31</v>
      </c>
      <c r="AX384" s="13" t="s">
        <v>75</v>
      </c>
      <c r="AY384" s="213" t="s">
        <v>115</v>
      </c>
    </row>
    <row r="385" spans="1:65" s="13" customFormat="1" ht="11.25">
      <c r="B385" s="203"/>
      <c r="C385" s="204"/>
      <c r="D385" s="198" t="s">
        <v>125</v>
      </c>
      <c r="E385" s="205" t="s">
        <v>1</v>
      </c>
      <c r="F385" s="206" t="s">
        <v>432</v>
      </c>
      <c r="G385" s="204"/>
      <c r="H385" s="207">
        <v>55.438000000000002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125</v>
      </c>
      <c r="AU385" s="213" t="s">
        <v>84</v>
      </c>
      <c r="AV385" s="13" t="s">
        <v>84</v>
      </c>
      <c r="AW385" s="13" t="s">
        <v>31</v>
      </c>
      <c r="AX385" s="13" t="s">
        <v>75</v>
      </c>
      <c r="AY385" s="213" t="s">
        <v>115</v>
      </c>
    </row>
    <row r="386" spans="1:65" s="13" customFormat="1" ht="11.25">
      <c r="B386" s="203"/>
      <c r="C386" s="204"/>
      <c r="D386" s="198" t="s">
        <v>125</v>
      </c>
      <c r="E386" s="205" t="s">
        <v>1</v>
      </c>
      <c r="F386" s="206" t="s">
        <v>433</v>
      </c>
      <c r="G386" s="204"/>
      <c r="H386" s="207">
        <v>143.38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125</v>
      </c>
      <c r="AU386" s="213" t="s">
        <v>84</v>
      </c>
      <c r="AV386" s="13" t="s">
        <v>84</v>
      </c>
      <c r="AW386" s="13" t="s">
        <v>31</v>
      </c>
      <c r="AX386" s="13" t="s">
        <v>75</v>
      </c>
      <c r="AY386" s="213" t="s">
        <v>115</v>
      </c>
    </row>
    <row r="387" spans="1:65" s="14" customFormat="1" ht="11.25">
      <c r="B387" s="214"/>
      <c r="C387" s="215"/>
      <c r="D387" s="198" t="s">
        <v>125</v>
      </c>
      <c r="E387" s="216" t="s">
        <v>1</v>
      </c>
      <c r="F387" s="217" t="s">
        <v>156</v>
      </c>
      <c r="G387" s="215"/>
      <c r="H387" s="218">
        <v>240.42399999999998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125</v>
      </c>
      <c r="AU387" s="224" t="s">
        <v>84</v>
      </c>
      <c r="AV387" s="14" t="s">
        <v>121</v>
      </c>
      <c r="AW387" s="14" t="s">
        <v>31</v>
      </c>
      <c r="AX387" s="14" t="s">
        <v>82</v>
      </c>
      <c r="AY387" s="224" t="s">
        <v>115</v>
      </c>
    </row>
    <row r="388" spans="1:65" s="2" customFormat="1" ht="37.9" customHeight="1">
      <c r="A388" s="35"/>
      <c r="B388" s="36"/>
      <c r="C388" s="184" t="s">
        <v>434</v>
      </c>
      <c r="D388" s="184" t="s">
        <v>117</v>
      </c>
      <c r="E388" s="185" t="s">
        <v>435</v>
      </c>
      <c r="F388" s="186" t="s">
        <v>436</v>
      </c>
      <c r="G388" s="187" t="s">
        <v>151</v>
      </c>
      <c r="H388" s="188">
        <v>14</v>
      </c>
      <c r="I388" s="189"/>
      <c r="J388" s="190">
        <f>ROUND(I388*H388,2)</f>
        <v>0</v>
      </c>
      <c r="K388" s="191"/>
      <c r="L388" s="40"/>
      <c r="M388" s="192" t="s">
        <v>1</v>
      </c>
      <c r="N388" s="193" t="s">
        <v>40</v>
      </c>
      <c r="O388" s="72"/>
      <c r="P388" s="194">
        <f>O388*H388</f>
        <v>0</v>
      </c>
      <c r="Q388" s="194">
        <v>1.9967999999999999</v>
      </c>
      <c r="R388" s="194">
        <f>Q388*H388</f>
        <v>27.955199999999998</v>
      </c>
      <c r="S388" s="194">
        <v>0</v>
      </c>
      <c r="T388" s="19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6" t="s">
        <v>121</v>
      </c>
      <c r="AT388" s="196" t="s">
        <v>117</v>
      </c>
      <c r="AU388" s="196" t="s">
        <v>84</v>
      </c>
      <c r="AY388" s="18" t="s">
        <v>115</v>
      </c>
      <c r="BE388" s="197">
        <f>IF(N388="základní",J388,0)</f>
        <v>0</v>
      </c>
      <c r="BF388" s="197">
        <f>IF(N388="snížená",J388,0)</f>
        <v>0</v>
      </c>
      <c r="BG388" s="197">
        <f>IF(N388="zákl. přenesená",J388,0)</f>
        <v>0</v>
      </c>
      <c r="BH388" s="197">
        <f>IF(N388="sníž. přenesená",J388,0)</f>
        <v>0</v>
      </c>
      <c r="BI388" s="197">
        <f>IF(N388="nulová",J388,0)</f>
        <v>0</v>
      </c>
      <c r="BJ388" s="18" t="s">
        <v>82</v>
      </c>
      <c r="BK388" s="197">
        <f>ROUND(I388*H388,2)</f>
        <v>0</v>
      </c>
      <c r="BL388" s="18" t="s">
        <v>121</v>
      </c>
      <c r="BM388" s="196" t="s">
        <v>437</v>
      </c>
    </row>
    <row r="389" spans="1:65" s="2" customFormat="1" ht="19.5">
      <c r="A389" s="35"/>
      <c r="B389" s="36"/>
      <c r="C389" s="37"/>
      <c r="D389" s="198" t="s">
        <v>123</v>
      </c>
      <c r="E389" s="37"/>
      <c r="F389" s="199" t="s">
        <v>438</v>
      </c>
      <c r="G389" s="37"/>
      <c r="H389" s="37"/>
      <c r="I389" s="200"/>
      <c r="J389" s="37"/>
      <c r="K389" s="37"/>
      <c r="L389" s="40"/>
      <c r="M389" s="201"/>
      <c r="N389" s="202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123</v>
      </c>
      <c r="AU389" s="18" t="s">
        <v>84</v>
      </c>
    </row>
    <row r="390" spans="1:65" s="13" customFormat="1" ht="33.75">
      <c r="B390" s="203"/>
      <c r="C390" s="204"/>
      <c r="D390" s="198" t="s">
        <v>125</v>
      </c>
      <c r="E390" s="205" t="s">
        <v>1</v>
      </c>
      <c r="F390" s="206" t="s">
        <v>439</v>
      </c>
      <c r="G390" s="204"/>
      <c r="H390" s="207">
        <v>14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125</v>
      </c>
      <c r="AU390" s="213" t="s">
        <v>84</v>
      </c>
      <c r="AV390" s="13" t="s">
        <v>84</v>
      </c>
      <c r="AW390" s="13" t="s">
        <v>31</v>
      </c>
      <c r="AX390" s="13" t="s">
        <v>82</v>
      </c>
      <c r="AY390" s="213" t="s">
        <v>115</v>
      </c>
    </row>
    <row r="391" spans="1:65" s="2" customFormat="1" ht="16.5" customHeight="1">
      <c r="A391" s="35"/>
      <c r="B391" s="36"/>
      <c r="C391" s="184" t="s">
        <v>440</v>
      </c>
      <c r="D391" s="184" t="s">
        <v>117</v>
      </c>
      <c r="E391" s="185" t="s">
        <v>441</v>
      </c>
      <c r="F391" s="186" t="s">
        <v>442</v>
      </c>
      <c r="G391" s="187" t="s">
        <v>120</v>
      </c>
      <c r="H391" s="188">
        <v>422.952</v>
      </c>
      <c r="I391" s="189"/>
      <c r="J391" s="190">
        <f>ROUND(I391*H391,2)</f>
        <v>0</v>
      </c>
      <c r="K391" s="191"/>
      <c r="L391" s="40"/>
      <c r="M391" s="192" t="s">
        <v>1</v>
      </c>
      <c r="N391" s="193" t="s">
        <v>40</v>
      </c>
      <c r="O391" s="72"/>
      <c r="P391" s="194">
        <f>O391*H391</f>
        <v>0</v>
      </c>
      <c r="Q391" s="194">
        <v>0</v>
      </c>
      <c r="R391" s="194">
        <f>Q391*H391</f>
        <v>0</v>
      </c>
      <c r="S391" s="194">
        <v>0</v>
      </c>
      <c r="T391" s="19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6" t="s">
        <v>121</v>
      </c>
      <c r="AT391" s="196" t="s">
        <v>117</v>
      </c>
      <c r="AU391" s="196" t="s">
        <v>84</v>
      </c>
      <c r="AY391" s="18" t="s">
        <v>115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8" t="s">
        <v>82</v>
      </c>
      <c r="BK391" s="197">
        <f>ROUND(I391*H391,2)</f>
        <v>0</v>
      </c>
      <c r="BL391" s="18" t="s">
        <v>121</v>
      </c>
      <c r="BM391" s="196" t="s">
        <v>443</v>
      </c>
    </row>
    <row r="392" spans="1:65" s="2" customFormat="1" ht="19.5">
      <c r="A392" s="35"/>
      <c r="B392" s="36"/>
      <c r="C392" s="37"/>
      <c r="D392" s="198" t="s">
        <v>123</v>
      </c>
      <c r="E392" s="37"/>
      <c r="F392" s="199" t="s">
        <v>444</v>
      </c>
      <c r="G392" s="37"/>
      <c r="H392" s="37"/>
      <c r="I392" s="200"/>
      <c r="J392" s="37"/>
      <c r="K392" s="37"/>
      <c r="L392" s="40"/>
      <c r="M392" s="201"/>
      <c r="N392" s="202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123</v>
      </c>
      <c r="AU392" s="18" t="s">
        <v>84</v>
      </c>
    </row>
    <row r="393" spans="1:65" s="15" customFormat="1" ht="11.25">
      <c r="B393" s="225"/>
      <c r="C393" s="226"/>
      <c r="D393" s="198" t="s">
        <v>125</v>
      </c>
      <c r="E393" s="227" t="s">
        <v>1</v>
      </c>
      <c r="F393" s="228" t="s">
        <v>445</v>
      </c>
      <c r="G393" s="226"/>
      <c r="H393" s="227" t="s">
        <v>1</v>
      </c>
      <c r="I393" s="229"/>
      <c r="J393" s="226"/>
      <c r="K393" s="226"/>
      <c r="L393" s="230"/>
      <c r="M393" s="231"/>
      <c r="N393" s="232"/>
      <c r="O393" s="232"/>
      <c r="P393" s="232"/>
      <c r="Q393" s="232"/>
      <c r="R393" s="232"/>
      <c r="S393" s="232"/>
      <c r="T393" s="233"/>
      <c r="AT393" s="234" t="s">
        <v>125</v>
      </c>
      <c r="AU393" s="234" t="s">
        <v>84</v>
      </c>
      <c r="AV393" s="15" t="s">
        <v>82</v>
      </c>
      <c r="AW393" s="15" t="s">
        <v>31</v>
      </c>
      <c r="AX393" s="15" t="s">
        <v>75</v>
      </c>
      <c r="AY393" s="234" t="s">
        <v>115</v>
      </c>
    </row>
    <row r="394" spans="1:65" s="13" customFormat="1" ht="11.25">
      <c r="B394" s="203"/>
      <c r="C394" s="204"/>
      <c r="D394" s="198" t="s">
        <v>125</v>
      </c>
      <c r="E394" s="205" t="s">
        <v>1</v>
      </c>
      <c r="F394" s="206" t="s">
        <v>446</v>
      </c>
      <c r="G394" s="204"/>
      <c r="H394" s="207">
        <v>37.152000000000001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125</v>
      </c>
      <c r="AU394" s="213" t="s">
        <v>84</v>
      </c>
      <c r="AV394" s="13" t="s">
        <v>84</v>
      </c>
      <c r="AW394" s="13" t="s">
        <v>31</v>
      </c>
      <c r="AX394" s="13" t="s">
        <v>75</v>
      </c>
      <c r="AY394" s="213" t="s">
        <v>115</v>
      </c>
    </row>
    <row r="395" spans="1:65" s="13" customFormat="1" ht="11.25">
      <c r="B395" s="203"/>
      <c r="C395" s="204"/>
      <c r="D395" s="198" t="s">
        <v>125</v>
      </c>
      <c r="E395" s="205" t="s">
        <v>1</v>
      </c>
      <c r="F395" s="206" t="s">
        <v>447</v>
      </c>
      <c r="G395" s="204"/>
      <c r="H395" s="207">
        <v>44.375999999999998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125</v>
      </c>
      <c r="AU395" s="213" t="s">
        <v>84</v>
      </c>
      <c r="AV395" s="13" t="s">
        <v>84</v>
      </c>
      <c r="AW395" s="13" t="s">
        <v>31</v>
      </c>
      <c r="AX395" s="13" t="s">
        <v>75</v>
      </c>
      <c r="AY395" s="213" t="s">
        <v>115</v>
      </c>
    </row>
    <row r="396" spans="1:65" s="13" customFormat="1" ht="11.25">
      <c r="B396" s="203"/>
      <c r="C396" s="204"/>
      <c r="D396" s="198" t="s">
        <v>125</v>
      </c>
      <c r="E396" s="205" t="s">
        <v>1</v>
      </c>
      <c r="F396" s="206" t="s">
        <v>448</v>
      </c>
      <c r="G396" s="204"/>
      <c r="H396" s="207">
        <v>95.4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125</v>
      </c>
      <c r="AU396" s="213" t="s">
        <v>84</v>
      </c>
      <c r="AV396" s="13" t="s">
        <v>84</v>
      </c>
      <c r="AW396" s="13" t="s">
        <v>31</v>
      </c>
      <c r="AX396" s="13" t="s">
        <v>75</v>
      </c>
      <c r="AY396" s="213" t="s">
        <v>115</v>
      </c>
    </row>
    <row r="397" spans="1:65" s="13" customFormat="1" ht="11.25">
      <c r="B397" s="203"/>
      <c r="C397" s="204"/>
      <c r="D397" s="198" t="s">
        <v>125</v>
      </c>
      <c r="E397" s="205" t="s">
        <v>1</v>
      </c>
      <c r="F397" s="206" t="s">
        <v>449</v>
      </c>
      <c r="G397" s="204"/>
      <c r="H397" s="207">
        <v>246.024</v>
      </c>
      <c r="I397" s="208"/>
      <c r="J397" s="204"/>
      <c r="K397" s="204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125</v>
      </c>
      <c r="AU397" s="213" t="s">
        <v>84</v>
      </c>
      <c r="AV397" s="13" t="s">
        <v>84</v>
      </c>
      <c r="AW397" s="13" t="s">
        <v>31</v>
      </c>
      <c r="AX397" s="13" t="s">
        <v>75</v>
      </c>
      <c r="AY397" s="213" t="s">
        <v>115</v>
      </c>
    </row>
    <row r="398" spans="1:65" s="14" customFormat="1" ht="11.25">
      <c r="B398" s="214"/>
      <c r="C398" s="215"/>
      <c r="D398" s="198" t="s">
        <v>125</v>
      </c>
      <c r="E398" s="216" t="s">
        <v>1</v>
      </c>
      <c r="F398" s="217" t="s">
        <v>156</v>
      </c>
      <c r="G398" s="215"/>
      <c r="H398" s="218">
        <v>422.952</v>
      </c>
      <c r="I398" s="219"/>
      <c r="J398" s="215"/>
      <c r="K398" s="215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125</v>
      </c>
      <c r="AU398" s="224" t="s">
        <v>84</v>
      </c>
      <c r="AV398" s="14" t="s">
        <v>121</v>
      </c>
      <c r="AW398" s="14" t="s">
        <v>31</v>
      </c>
      <c r="AX398" s="14" t="s">
        <v>82</v>
      </c>
      <c r="AY398" s="224" t="s">
        <v>115</v>
      </c>
    </row>
    <row r="399" spans="1:65" s="12" customFormat="1" ht="22.9" customHeight="1">
      <c r="B399" s="168"/>
      <c r="C399" s="169"/>
      <c r="D399" s="170" t="s">
        <v>74</v>
      </c>
      <c r="E399" s="182" t="s">
        <v>450</v>
      </c>
      <c r="F399" s="182" t="s">
        <v>451</v>
      </c>
      <c r="G399" s="169"/>
      <c r="H399" s="169"/>
      <c r="I399" s="172"/>
      <c r="J399" s="183">
        <f>BK399</f>
        <v>0</v>
      </c>
      <c r="K399" s="169"/>
      <c r="L399" s="174"/>
      <c r="M399" s="175"/>
      <c r="N399" s="176"/>
      <c r="O399" s="176"/>
      <c r="P399" s="177">
        <f>SUM(P400:P401)</f>
        <v>0</v>
      </c>
      <c r="Q399" s="176"/>
      <c r="R399" s="177">
        <f>SUM(R400:R401)</f>
        <v>0</v>
      </c>
      <c r="S399" s="176"/>
      <c r="T399" s="178">
        <f>SUM(T400:T401)</f>
        <v>0</v>
      </c>
      <c r="AR399" s="179" t="s">
        <v>82</v>
      </c>
      <c r="AT399" s="180" t="s">
        <v>74</v>
      </c>
      <c r="AU399" s="180" t="s">
        <v>82</v>
      </c>
      <c r="AY399" s="179" t="s">
        <v>115</v>
      </c>
      <c r="BK399" s="181">
        <f>SUM(BK400:BK401)</f>
        <v>0</v>
      </c>
    </row>
    <row r="400" spans="1:65" s="2" customFormat="1" ht="16.5" customHeight="1">
      <c r="A400" s="35"/>
      <c r="B400" s="36"/>
      <c r="C400" s="184" t="s">
        <v>452</v>
      </c>
      <c r="D400" s="184" t="s">
        <v>117</v>
      </c>
      <c r="E400" s="185" t="s">
        <v>453</v>
      </c>
      <c r="F400" s="186" t="s">
        <v>454</v>
      </c>
      <c r="G400" s="187" t="s">
        <v>228</v>
      </c>
      <c r="H400" s="188">
        <v>1087.213</v>
      </c>
      <c r="I400" s="189"/>
      <c r="J400" s="190">
        <f>ROUND(I400*H400,2)</f>
        <v>0</v>
      </c>
      <c r="K400" s="191"/>
      <c r="L400" s="40"/>
      <c r="M400" s="192" t="s">
        <v>1</v>
      </c>
      <c r="N400" s="193" t="s">
        <v>40</v>
      </c>
      <c r="O400" s="72"/>
      <c r="P400" s="194">
        <f>O400*H400</f>
        <v>0</v>
      </c>
      <c r="Q400" s="194">
        <v>0</v>
      </c>
      <c r="R400" s="194">
        <f>Q400*H400</f>
        <v>0</v>
      </c>
      <c r="S400" s="194">
        <v>0</v>
      </c>
      <c r="T400" s="19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6" t="s">
        <v>121</v>
      </c>
      <c r="AT400" s="196" t="s">
        <v>117</v>
      </c>
      <c r="AU400" s="196" t="s">
        <v>84</v>
      </c>
      <c r="AY400" s="18" t="s">
        <v>115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8" t="s">
        <v>82</v>
      </c>
      <c r="BK400" s="197">
        <f>ROUND(I400*H400,2)</f>
        <v>0</v>
      </c>
      <c r="BL400" s="18" t="s">
        <v>121</v>
      </c>
      <c r="BM400" s="196" t="s">
        <v>455</v>
      </c>
    </row>
    <row r="401" spans="1:65" s="2" customFormat="1" ht="19.5">
      <c r="A401" s="35"/>
      <c r="B401" s="36"/>
      <c r="C401" s="37"/>
      <c r="D401" s="198" t="s">
        <v>123</v>
      </c>
      <c r="E401" s="37"/>
      <c r="F401" s="199" t="s">
        <v>456</v>
      </c>
      <c r="G401" s="37"/>
      <c r="H401" s="37"/>
      <c r="I401" s="200"/>
      <c r="J401" s="37"/>
      <c r="K401" s="37"/>
      <c r="L401" s="40"/>
      <c r="M401" s="201"/>
      <c r="N401" s="202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123</v>
      </c>
      <c r="AU401" s="18" t="s">
        <v>84</v>
      </c>
    </row>
    <row r="402" spans="1:65" s="12" customFormat="1" ht="25.9" customHeight="1">
      <c r="B402" s="168"/>
      <c r="C402" s="169"/>
      <c r="D402" s="170" t="s">
        <v>74</v>
      </c>
      <c r="E402" s="171" t="s">
        <v>457</v>
      </c>
      <c r="F402" s="171" t="s">
        <v>458</v>
      </c>
      <c r="G402" s="169"/>
      <c r="H402" s="169"/>
      <c r="I402" s="172"/>
      <c r="J402" s="173">
        <f>BK402</f>
        <v>0</v>
      </c>
      <c r="K402" s="169"/>
      <c r="L402" s="174"/>
      <c r="M402" s="175"/>
      <c r="N402" s="176"/>
      <c r="O402" s="176"/>
      <c r="P402" s="177">
        <f>P403+P407</f>
        <v>0</v>
      </c>
      <c r="Q402" s="176"/>
      <c r="R402" s="177">
        <f>R403+R407</f>
        <v>0</v>
      </c>
      <c r="S402" s="176"/>
      <c r="T402" s="178">
        <f>T403+T407</f>
        <v>0</v>
      </c>
      <c r="AR402" s="179" t="s">
        <v>142</v>
      </c>
      <c r="AT402" s="180" t="s">
        <v>74</v>
      </c>
      <c r="AU402" s="180" t="s">
        <v>75</v>
      </c>
      <c r="AY402" s="179" t="s">
        <v>115</v>
      </c>
      <c r="BK402" s="181">
        <f>BK403+BK407</f>
        <v>0</v>
      </c>
    </row>
    <row r="403" spans="1:65" s="12" customFormat="1" ht="22.9" customHeight="1">
      <c r="B403" s="168"/>
      <c r="C403" s="169"/>
      <c r="D403" s="170" t="s">
        <v>74</v>
      </c>
      <c r="E403" s="182" t="s">
        <v>459</v>
      </c>
      <c r="F403" s="182" t="s">
        <v>460</v>
      </c>
      <c r="G403" s="169"/>
      <c r="H403" s="169"/>
      <c r="I403" s="172"/>
      <c r="J403" s="183">
        <f>BK403</f>
        <v>0</v>
      </c>
      <c r="K403" s="169"/>
      <c r="L403" s="174"/>
      <c r="M403" s="175"/>
      <c r="N403" s="176"/>
      <c r="O403" s="176"/>
      <c r="P403" s="177">
        <f>SUM(P404:P406)</f>
        <v>0</v>
      </c>
      <c r="Q403" s="176"/>
      <c r="R403" s="177">
        <f>SUM(R404:R406)</f>
        <v>0</v>
      </c>
      <c r="S403" s="176"/>
      <c r="T403" s="178">
        <f>SUM(T404:T406)</f>
        <v>0</v>
      </c>
      <c r="AR403" s="179" t="s">
        <v>142</v>
      </c>
      <c r="AT403" s="180" t="s">
        <v>74</v>
      </c>
      <c r="AU403" s="180" t="s">
        <v>82</v>
      </c>
      <c r="AY403" s="179" t="s">
        <v>115</v>
      </c>
      <c r="BK403" s="181">
        <f>SUM(BK404:BK406)</f>
        <v>0</v>
      </c>
    </row>
    <row r="404" spans="1:65" s="2" customFormat="1" ht="16.5" customHeight="1">
      <c r="A404" s="35"/>
      <c r="B404" s="36"/>
      <c r="C404" s="184" t="s">
        <v>461</v>
      </c>
      <c r="D404" s="184" t="s">
        <v>117</v>
      </c>
      <c r="E404" s="185" t="s">
        <v>462</v>
      </c>
      <c r="F404" s="186" t="s">
        <v>463</v>
      </c>
      <c r="G404" s="187" t="s">
        <v>464</v>
      </c>
      <c r="H404" s="188">
        <v>1</v>
      </c>
      <c r="I404" s="189"/>
      <c r="J404" s="190">
        <f>ROUND(I404*H404,2)</f>
        <v>0</v>
      </c>
      <c r="K404" s="191"/>
      <c r="L404" s="40"/>
      <c r="M404" s="192" t="s">
        <v>1</v>
      </c>
      <c r="N404" s="193" t="s">
        <v>40</v>
      </c>
      <c r="O404" s="72"/>
      <c r="P404" s="194">
        <f>O404*H404</f>
        <v>0</v>
      </c>
      <c r="Q404" s="194">
        <v>0</v>
      </c>
      <c r="R404" s="194">
        <f>Q404*H404</f>
        <v>0</v>
      </c>
      <c r="S404" s="194">
        <v>0</v>
      </c>
      <c r="T404" s="19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6" t="s">
        <v>465</v>
      </c>
      <c r="AT404" s="196" t="s">
        <v>117</v>
      </c>
      <c r="AU404" s="196" t="s">
        <v>84</v>
      </c>
      <c r="AY404" s="18" t="s">
        <v>115</v>
      </c>
      <c r="BE404" s="197">
        <f>IF(N404="základní",J404,0)</f>
        <v>0</v>
      </c>
      <c r="BF404" s="197">
        <f>IF(N404="snížená",J404,0)</f>
        <v>0</v>
      </c>
      <c r="BG404" s="197">
        <f>IF(N404="zákl. přenesená",J404,0)</f>
        <v>0</v>
      </c>
      <c r="BH404" s="197">
        <f>IF(N404="sníž. přenesená",J404,0)</f>
        <v>0</v>
      </c>
      <c r="BI404" s="197">
        <f>IF(N404="nulová",J404,0)</f>
        <v>0</v>
      </c>
      <c r="BJ404" s="18" t="s">
        <v>82</v>
      </c>
      <c r="BK404" s="197">
        <f>ROUND(I404*H404,2)</f>
        <v>0</v>
      </c>
      <c r="BL404" s="18" t="s">
        <v>465</v>
      </c>
      <c r="BM404" s="196" t="s">
        <v>466</v>
      </c>
    </row>
    <row r="405" spans="1:65" s="2" customFormat="1" ht="11.25">
      <c r="A405" s="35"/>
      <c r="B405" s="36"/>
      <c r="C405" s="37"/>
      <c r="D405" s="198" t="s">
        <v>123</v>
      </c>
      <c r="E405" s="37"/>
      <c r="F405" s="199" t="s">
        <v>463</v>
      </c>
      <c r="G405" s="37"/>
      <c r="H405" s="37"/>
      <c r="I405" s="200"/>
      <c r="J405" s="37"/>
      <c r="K405" s="37"/>
      <c r="L405" s="40"/>
      <c r="M405" s="201"/>
      <c r="N405" s="202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123</v>
      </c>
      <c r="AU405" s="18" t="s">
        <v>84</v>
      </c>
    </row>
    <row r="406" spans="1:65" s="13" customFormat="1" ht="22.5">
      <c r="B406" s="203"/>
      <c r="C406" s="204"/>
      <c r="D406" s="198" t="s">
        <v>125</v>
      </c>
      <c r="E406" s="205" t="s">
        <v>1</v>
      </c>
      <c r="F406" s="206" t="s">
        <v>467</v>
      </c>
      <c r="G406" s="204"/>
      <c r="H406" s="207">
        <v>1</v>
      </c>
      <c r="I406" s="208"/>
      <c r="J406" s="204"/>
      <c r="K406" s="204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125</v>
      </c>
      <c r="AU406" s="213" t="s">
        <v>84</v>
      </c>
      <c r="AV406" s="13" t="s">
        <v>84</v>
      </c>
      <c r="AW406" s="13" t="s">
        <v>31</v>
      </c>
      <c r="AX406" s="13" t="s">
        <v>82</v>
      </c>
      <c r="AY406" s="213" t="s">
        <v>115</v>
      </c>
    </row>
    <row r="407" spans="1:65" s="12" customFormat="1" ht="22.9" customHeight="1">
      <c r="B407" s="168"/>
      <c r="C407" s="169"/>
      <c r="D407" s="170" t="s">
        <v>74</v>
      </c>
      <c r="E407" s="182" t="s">
        <v>468</v>
      </c>
      <c r="F407" s="182" t="s">
        <v>469</v>
      </c>
      <c r="G407" s="169"/>
      <c r="H407" s="169"/>
      <c r="I407" s="172"/>
      <c r="J407" s="183">
        <f>BK407</f>
        <v>0</v>
      </c>
      <c r="K407" s="169"/>
      <c r="L407" s="174"/>
      <c r="M407" s="175"/>
      <c r="N407" s="176"/>
      <c r="O407" s="176"/>
      <c r="P407" s="177">
        <f>SUM(P408:P455)</f>
        <v>0</v>
      </c>
      <c r="Q407" s="176"/>
      <c r="R407" s="177">
        <f>SUM(R408:R455)</f>
        <v>0</v>
      </c>
      <c r="S407" s="176"/>
      <c r="T407" s="178">
        <f>SUM(T408:T455)</f>
        <v>0</v>
      </c>
      <c r="AR407" s="179" t="s">
        <v>142</v>
      </c>
      <c r="AT407" s="180" t="s">
        <v>74</v>
      </c>
      <c r="AU407" s="180" t="s">
        <v>82</v>
      </c>
      <c r="AY407" s="179" t="s">
        <v>115</v>
      </c>
      <c r="BK407" s="181">
        <f>SUM(BK408:BK455)</f>
        <v>0</v>
      </c>
    </row>
    <row r="408" spans="1:65" s="2" customFormat="1" ht="16.5" customHeight="1">
      <c r="A408" s="35"/>
      <c r="B408" s="36"/>
      <c r="C408" s="184" t="s">
        <v>470</v>
      </c>
      <c r="D408" s="184" t="s">
        <v>117</v>
      </c>
      <c r="E408" s="185" t="s">
        <v>471</v>
      </c>
      <c r="F408" s="186" t="s">
        <v>469</v>
      </c>
      <c r="G408" s="187" t="s">
        <v>464</v>
      </c>
      <c r="H408" s="188">
        <v>1</v>
      </c>
      <c r="I408" s="189"/>
      <c r="J408" s="190">
        <f>ROUND(I408*H408,2)</f>
        <v>0</v>
      </c>
      <c r="K408" s="191"/>
      <c r="L408" s="40"/>
      <c r="M408" s="192" t="s">
        <v>1</v>
      </c>
      <c r="N408" s="193" t="s">
        <v>40</v>
      </c>
      <c r="O408" s="72"/>
      <c r="P408" s="194">
        <f>O408*H408</f>
        <v>0</v>
      </c>
      <c r="Q408" s="194">
        <v>0</v>
      </c>
      <c r="R408" s="194">
        <f>Q408*H408</f>
        <v>0</v>
      </c>
      <c r="S408" s="194">
        <v>0</v>
      </c>
      <c r="T408" s="19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6" t="s">
        <v>465</v>
      </c>
      <c r="AT408" s="196" t="s">
        <v>117</v>
      </c>
      <c r="AU408" s="196" t="s">
        <v>84</v>
      </c>
      <c r="AY408" s="18" t="s">
        <v>115</v>
      </c>
      <c r="BE408" s="197">
        <f>IF(N408="základní",J408,0)</f>
        <v>0</v>
      </c>
      <c r="BF408" s="197">
        <f>IF(N408="snížená",J408,0)</f>
        <v>0</v>
      </c>
      <c r="BG408" s="197">
        <f>IF(N408="zákl. přenesená",J408,0)</f>
        <v>0</v>
      </c>
      <c r="BH408" s="197">
        <f>IF(N408="sníž. přenesená",J408,0)</f>
        <v>0</v>
      </c>
      <c r="BI408" s="197">
        <f>IF(N408="nulová",J408,0)</f>
        <v>0</v>
      </c>
      <c r="BJ408" s="18" t="s">
        <v>82</v>
      </c>
      <c r="BK408" s="197">
        <f>ROUND(I408*H408,2)</f>
        <v>0</v>
      </c>
      <c r="BL408" s="18" t="s">
        <v>465</v>
      </c>
      <c r="BM408" s="196" t="s">
        <v>472</v>
      </c>
    </row>
    <row r="409" spans="1:65" s="2" customFormat="1" ht="11.25">
      <c r="A409" s="35"/>
      <c r="B409" s="36"/>
      <c r="C409" s="37"/>
      <c r="D409" s="198" t="s">
        <v>123</v>
      </c>
      <c r="E409" s="37"/>
      <c r="F409" s="199" t="s">
        <v>469</v>
      </c>
      <c r="G409" s="37"/>
      <c r="H409" s="37"/>
      <c r="I409" s="200"/>
      <c r="J409" s="37"/>
      <c r="K409" s="37"/>
      <c r="L409" s="40"/>
      <c r="M409" s="201"/>
      <c r="N409" s="202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123</v>
      </c>
      <c r="AU409" s="18" t="s">
        <v>84</v>
      </c>
    </row>
    <row r="410" spans="1:65" s="13" customFormat="1" ht="22.5">
      <c r="B410" s="203"/>
      <c r="C410" s="204"/>
      <c r="D410" s="198" t="s">
        <v>125</v>
      </c>
      <c r="E410" s="205" t="s">
        <v>1</v>
      </c>
      <c r="F410" s="206" t="s">
        <v>473</v>
      </c>
      <c r="G410" s="204"/>
      <c r="H410" s="207">
        <v>1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125</v>
      </c>
      <c r="AU410" s="213" t="s">
        <v>84</v>
      </c>
      <c r="AV410" s="13" t="s">
        <v>84</v>
      </c>
      <c r="AW410" s="13" t="s">
        <v>31</v>
      </c>
      <c r="AX410" s="13" t="s">
        <v>82</v>
      </c>
      <c r="AY410" s="213" t="s">
        <v>115</v>
      </c>
    </row>
    <row r="411" spans="1:65" s="2" customFormat="1" ht="16.5" customHeight="1">
      <c r="A411" s="35"/>
      <c r="B411" s="36"/>
      <c r="C411" s="184" t="s">
        <v>474</v>
      </c>
      <c r="D411" s="184" t="s">
        <v>117</v>
      </c>
      <c r="E411" s="185" t="s">
        <v>475</v>
      </c>
      <c r="F411" s="186" t="s">
        <v>476</v>
      </c>
      <c r="G411" s="187" t="s">
        <v>477</v>
      </c>
      <c r="H411" s="188">
        <v>1</v>
      </c>
      <c r="I411" s="189"/>
      <c r="J411" s="190">
        <f>ROUND(I411*H411,2)</f>
        <v>0</v>
      </c>
      <c r="K411" s="191"/>
      <c r="L411" s="40"/>
      <c r="M411" s="192" t="s">
        <v>1</v>
      </c>
      <c r="N411" s="193" t="s">
        <v>40</v>
      </c>
      <c r="O411" s="72"/>
      <c r="P411" s="194">
        <f>O411*H411</f>
        <v>0</v>
      </c>
      <c r="Q411" s="194">
        <v>0</v>
      </c>
      <c r="R411" s="194">
        <f>Q411*H411</f>
        <v>0</v>
      </c>
      <c r="S411" s="194">
        <v>0</v>
      </c>
      <c r="T411" s="19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6" t="s">
        <v>465</v>
      </c>
      <c r="AT411" s="196" t="s">
        <v>117</v>
      </c>
      <c r="AU411" s="196" t="s">
        <v>84</v>
      </c>
      <c r="AY411" s="18" t="s">
        <v>115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8" t="s">
        <v>82</v>
      </c>
      <c r="BK411" s="197">
        <f>ROUND(I411*H411,2)</f>
        <v>0</v>
      </c>
      <c r="BL411" s="18" t="s">
        <v>465</v>
      </c>
      <c r="BM411" s="196" t="s">
        <v>478</v>
      </c>
    </row>
    <row r="412" spans="1:65" s="2" customFormat="1" ht="11.25">
      <c r="A412" s="35"/>
      <c r="B412" s="36"/>
      <c r="C412" s="37"/>
      <c r="D412" s="198" t="s">
        <v>123</v>
      </c>
      <c r="E412" s="37"/>
      <c r="F412" s="199" t="s">
        <v>479</v>
      </c>
      <c r="G412" s="37"/>
      <c r="H412" s="37"/>
      <c r="I412" s="200"/>
      <c r="J412" s="37"/>
      <c r="K412" s="37"/>
      <c r="L412" s="40"/>
      <c r="M412" s="201"/>
      <c r="N412" s="202"/>
      <c r="O412" s="72"/>
      <c r="P412" s="72"/>
      <c r="Q412" s="72"/>
      <c r="R412" s="72"/>
      <c r="S412" s="72"/>
      <c r="T412" s="73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123</v>
      </c>
      <c r="AU412" s="18" t="s">
        <v>84</v>
      </c>
    </row>
    <row r="413" spans="1:65" s="15" customFormat="1" ht="33.75">
      <c r="B413" s="225"/>
      <c r="C413" s="226"/>
      <c r="D413" s="198" t="s">
        <v>125</v>
      </c>
      <c r="E413" s="227" t="s">
        <v>1</v>
      </c>
      <c r="F413" s="228" t="s">
        <v>480</v>
      </c>
      <c r="G413" s="226"/>
      <c r="H413" s="227" t="s">
        <v>1</v>
      </c>
      <c r="I413" s="229"/>
      <c r="J413" s="226"/>
      <c r="K413" s="226"/>
      <c r="L413" s="230"/>
      <c r="M413" s="231"/>
      <c r="N413" s="232"/>
      <c r="O413" s="232"/>
      <c r="P413" s="232"/>
      <c r="Q413" s="232"/>
      <c r="R413" s="232"/>
      <c r="S413" s="232"/>
      <c r="T413" s="233"/>
      <c r="AT413" s="234" t="s">
        <v>125</v>
      </c>
      <c r="AU413" s="234" t="s">
        <v>84</v>
      </c>
      <c r="AV413" s="15" t="s">
        <v>82</v>
      </c>
      <c r="AW413" s="15" t="s">
        <v>31</v>
      </c>
      <c r="AX413" s="15" t="s">
        <v>75</v>
      </c>
      <c r="AY413" s="234" t="s">
        <v>115</v>
      </c>
    </row>
    <row r="414" spans="1:65" s="15" customFormat="1" ht="33.75">
      <c r="B414" s="225"/>
      <c r="C414" s="226"/>
      <c r="D414" s="198" t="s">
        <v>125</v>
      </c>
      <c r="E414" s="227" t="s">
        <v>1</v>
      </c>
      <c r="F414" s="228" t="s">
        <v>481</v>
      </c>
      <c r="G414" s="226"/>
      <c r="H414" s="227" t="s">
        <v>1</v>
      </c>
      <c r="I414" s="229"/>
      <c r="J414" s="226"/>
      <c r="K414" s="226"/>
      <c r="L414" s="230"/>
      <c r="M414" s="231"/>
      <c r="N414" s="232"/>
      <c r="O414" s="232"/>
      <c r="P414" s="232"/>
      <c r="Q414" s="232"/>
      <c r="R414" s="232"/>
      <c r="S414" s="232"/>
      <c r="T414" s="233"/>
      <c r="AT414" s="234" t="s">
        <v>125</v>
      </c>
      <c r="AU414" s="234" t="s">
        <v>84</v>
      </c>
      <c r="AV414" s="15" t="s">
        <v>82</v>
      </c>
      <c r="AW414" s="15" t="s">
        <v>31</v>
      </c>
      <c r="AX414" s="15" t="s">
        <v>75</v>
      </c>
      <c r="AY414" s="234" t="s">
        <v>115</v>
      </c>
    </row>
    <row r="415" spans="1:65" s="13" customFormat="1" ht="22.5">
      <c r="B415" s="203"/>
      <c r="C415" s="204"/>
      <c r="D415" s="198" t="s">
        <v>125</v>
      </c>
      <c r="E415" s="205" t="s">
        <v>1</v>
      </c>
      <c r="F415" s="206" t="s">
        <v>482</v>
      </c>
      <c r="G415" s="204"/>
      <c r="H415" s="207">
        <v>1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125</v>
      </c>
      <c r="AU415" s="213" t="s">
        <v>84</v>
      </c>
      <c r="AV415" s="13" t="s">
        <v>84</v>
      </c>
      <c r="AW415" s="13" t="s">
        <v>31</v>
      </c>
      <c r="AX415" s="13" t="s">
        <v>82</v>
      </c>
      <c r="AY415" s="213" t="s">
        <v>115</v>
      </c>
    </row>
    <row r="416" spans="1:65" s="2" customFormat="1" ht="16.5" customHeight="1">
      <c r="A416" s="35"/>
      <c r="B416" s="36"/>
      <c r="C416" s="184" t="s">
        <v>483</v>
      </c>
      <c r="D416" s="184" t="s">
        <v>117</v>
      </c>
      <c r="E416" s="185" t="s">
        <v>484</v>
      </c>
      <c r="F416" s="186" t="s">
        <v>485</v>
      </c>
      <c r="G416" s="187" t="s">
        <v>477</v>
      </c>
      <c r="H416" s="188">
        <v>1</v>
      </c>
      <c r="I416" s="189"/>
      <c r="J416" s="190">
        <f>ROUND(I416*H416,2)</f>
        <v>0</v>
      </c>
      <c r="K416" s="191"/>
      <c r="L416" s="40"/>
      <c r="M416" s="192" t="s">
        <v>1</v>
      </c>
      <c r="N416" s="193" t="s">
        <v>40</v>
      </c>
      <c r="O416" s="72"/>
      <c r="P416" s="194">
        <f>O416*H416</f>
        <v>0</v>
      </c>
      <c r="Q416" s="194">
        <v>0</v>
      </c>
      <c r="R416" s="194">
        <f>Q416*H416</f>
        <v>0</v>
      </c>
      <c r="S416" s="194">
        <v>0</v>
      </c>
      <c r="T416" s="19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6" t="s">
        <v>465</v>
      </c>
      <c r="AT416" s="196" t="s">
        <v>117</v>
      </c>
      <c r="AU416" s="196" t="s">
        <v>84</v>
      </c>
      <c r="AY416" s="18" t="s">
        <v>115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8" t="s">
        <v>82</v>
      </c>
      <c r="BK416" s="197">
        <f>ROUND(I416*H416,2)</f>
        <v>0</v>
      </c>
      <c r="BL416" s="18" t="s">
        <v>465</v>
      </c>
      <c r="BM416" s="196" t="s">
        <v>486</v>
      </c>
    </row>
    <row r="417" spans="1:65" s="2" customFormat="1" ht="11.25">
      <c r="A417" s="35"/>
      <c r="B417" s="36"/>
      <c r="C417" s="37"/>
      <c r="D417" s="198" t="s">
        <v>123</v>
      </c>
      <c r="E417" s="37"/>
      <c r="F417" s="199" t="s">
        <v>485</v>
      </c>
      <c r="G417" s="37"/>
      <c r="H417" s="37"/>
      <c r="I417" s="200"/>
      <c r="J417" s="37"/>
      <c r="K417" s="37"/>
      <c r="L417" s="40"/>
      <c r="M417" s="201"/>
      <c r="N417" s="202"/>
      <c r="O417" s="72"/>
      <c r="P417" s="72"/>
      <c r="Q417" s="72"/>
      <c r="R417" s="72"/>
      <c r="S417" s="72"/>
      <c r="T417" s="73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123</v>
      </c>
      <c r="AU417" s="18" t="s">
        <v>84</v>
      </c>
    </row>
    <row r="418" spans="1:65" s="13" customFormat="1" ht="11.25">
      <c r="B418" s="203"/>
      <c r="C418" s="204"/>
      <c r="D418" s="198" t="s">
        <v>125</v>
      </c>
      <c r="E418" s="205" t="s">
        <v>1</v>
      </c>
      <c r="F418" s="206" t="s">
        <v>487</v>
      </c>
      <c r="G418" s="204"/>
      <c r="H418" s="207">
        <v>1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125</v>
      </c>
      <c r="AU418" s="213" t="s">
        <v>84</v>
      </c>
      <c r="AV418" s="13" t="s">
        <v>84</v>
      </c>
      <c r="AW418" s="13" t="s">
        <v>31</v>
      </c>
      <c r="AX418" s="13" t="s">
        <v>82</v>
      </c>
      <c r="AY418" s="213" t="s">
        <v>115</v>
      </c>
    </row>
    <row r="419" spans="1:65" s="2" customFormat="1" ht="16.5" customHeight="1">
      <c r="A419" s="35"/>
      <c r="B419" s="36"/>
      <c r="C419" s="184" t="s">
        <v>488</v>
      </c>
      <c r="D419" s="184" t="s">
        <v>117</v>
      </c>
      <c r="E419" s="185" t="s">
        <v>489</v>
      </c>
      <c r="F419" s="186" t="s">
        <v>490</v>
      </c>
      <c r="G419" s="187" t="s">
        <v>477</v>
      </c>
      <c r="H419" s="188">
        <v>1</v>
      </c>
      <c r="I419" s="189"/>
      <c r="J419" s="190">
        <f>ROUND(I419*H419,2)</f>
        <v>0</v>
      </c>
      <c r="K419" s="191"/>
      <c r="L419" s="40"/>
      <c r="M419" s="192" t="s">
        <v>1</v>
      </c>
      <c r="N419" s="193" t="s">
        <v>40</v>
      </c>
      <c r="O419" s="72"/>
      <c r="P419" s="194">
        <f>O419*H419</f>
        <v>0</v>
      </c>
      <c r="Q419" s="194">
        <v>0</v>
      </c>
      <c r="R419" s="194">
        <f>Q419*H419</f>
        <v>0</v>
      </c>
      <c r="S419" s="194">
        <v>0</v>
      </c>
      <c r="T419" s="195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6" t="s">
        <v>465</v>
      </c>
      <c r="AT419" s="196" t="s">
        <v>117</v>
      </c>
      <c r="AU419" s="196" t="s">
        <v>84</v>
      </c>
      <c r="AY419" s="18" t="s">
        <v>115</v>
      </c>
      <c r="BE419" s="197">
        <f>IF(N419="základní",J419,0)</f>
        <v>0</v>
      </c>
      <c r="BF419" s="197">
        <f>IF(N419="snížená",J419,0)</f>
        <v>0</v>
      </c>
      <c r="BG419" s="197">
        <f>IF(N419="zákl. přenesená",J419,0)</f>
        <v>0</v>
      </c>
      <c r="BH419" s="197">
        <f>IF(N419="sníž. přenesená",J419,0)</f>
        <v>0</v>
      </c>
      <c r="BI419" s="197">
        <f>IF(N419="nulová",J419,0)</f>
        <v>0</v>
      </c>
      <c r="BJ419" s="18" t="s">
        <v>82</v>
      </c>
      <c r="BK419" s="197">
        <f>ROUND(I419*H419,2)</f>
        <v>0</v>
      </c>
      <c r="BL419" s="18" t="s">
        <v>465</v>
      </c>
      <c r="BM419" s="196" t="s">
        <v>491</v>
      </c>
    </row>
    <row r="420" spans="1:65" s="2" customFormat="1" ht="11.25">
      <c r="A420" s="35"/>
      <c r="B420" s="36"/>
      <c r="C420" s="37"/>
      <c r="D420" s="198" t="s">
        <v>123</v>
      </c>
      <c r="E420" s="37"/>
      <c r="F420" s="199" t="s">
        <v>490</v>
      </c>
      <c r="G420" s="37"/>
      <c r="H420" s="37"/>
      <c r="I420" s="200"/>
      <c r="J420" s="37"/>
      <c r="K420" s="37"/>
      <c r="L420" s="40"/>
      <c r="M420" s="201"/>
      <c r="N420" s="202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123</v>
      </c>
      <c r="AU420" s="18" t="s">
        <v>84</v>
      </c>
    </row>
    <row r="421" spans="1:65" s="13" customFormat="1" ht="22.5">
      <c r="B421" s="203"/>
      <c r="C421" s="204"/>
      <c r="D421" s="198" t="s">
        <v>125</v>
      </c>
      <c r="E421" s="205" t="s">
        <v>1</v>
      </c>
      <c r="F421" s="206" t="s">
        <v>492</v>
      </c>
      <c r="G421" s="204"/>
      <c r="H421" s="207">
        <v>1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125</v>
      </c>
      <c r="AU421" s="213" t="s">
        <v>84</v>
      </c>
      <c r="AV421" s="13" t="s">
        <v>84</v>
      </c>
      <c r="AW421" s="13" t="s">
        <v>31</v>
      </c>
      <c r="AX421" s="13" t="s">
        <v>82</v>
      </c>
      <c r="AY421" s="213" t="s">
        <v>115</v>
      </c>
    </row>
    <row r="422" spans="1:65" s="2" customFormat="1" ht="16.5" customHeight="1">
      <c r="A422" s="35"/>
      <c r="B422" s="36"/>
      <c r="C422" s="184" t="s">
        <v>493</v>
      </c>
      <c r="D422" s="184" t="s">
        <v>117</v>
      </c>
      <c r="E422" s="185" t="s">
        <v>494</v>
      </c>
      <c r="F422" s="186" t="s">
        <v>495</v>
      </c>
      <c r="G422" s="187" t="s">
        <v>477</v>
      </c>
      <c r="H422" s="188">
        <v>1</v>
      </c>
      <c r="I422" s="189"/>
      <c r="J422" s="190">
        <f>ROUND(I422*H422,2)</f>
        <v>0</v>
      </c>
      <c r="K422" s="191"/>
      <c r="L422" s="40"/>
      <c r="M422" s="192" t="s">
        <v>1</v>
      </c>
      <c r="N422" s="193" t="s">
        <v>40</v>
      </c>
      <c r="O422" s="72"/>
      <c r="P422" s="194">
        <f>O422*H422</f>
        <v>0</v>
      </c>
      <c r="Q422" s="194">
        <v>0</v>
      </c>
      <c r="R422" s="194">
        <f>Q422*H422</f>
        <v>0</v>
      </c>
      <c r="S422" s="194">
        <v>0</v>
      </c>
      <c r="T422" s="19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6" t="s">
        <v>465</v>
      </c>
      <c r="AT422" s="196" t="s">
        <v>117</v>
      </c>
      <c r="AU422" s="196" t="s">
        <v>84</v>
      </c>
      <c r="AY422" s="18" t="s">
        <v>115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8" t="s">
        <v>82</v>
      </c>
      <c r="BK422" s="197">
        <f>ROUND(I422*H422,2)</f>
        <v>0</v>
      </c>
      <c r="BL422" s="18" t="s">
        <v>465</v>
      </c>
      <c r="BM422" s="196" t="s">
        <v>496</v>
      </c>
    </row>
    <row r="423" spans="1:65" s="2" customFormat="1" ht="11.25">
      <c r="A423" s="35"/>
      <c r="B423" s="36"/>
      <c r="C423" s="37"/>
      <c r="D423" s="198" t="s">
        <v>123</v>
      </c>
      <c r="E423" s="37"/>
      <c r="F423" s="199" t="s">
        <v>497</v>
      </c>
      <c r="G423" s="37"/>
      <c r="H423" s="37"/>
      <c r="I423" s="200"/>
      <c r="J423" s="37"/>
      <c r="K423" s="37"/>
      <c r="L423" s="40"/>
      <c r="M423" s="201"/>
      <c r="N423" s="202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123</v>
      </c>
      <c r="AU423" s="18" t="s">
        <v>84</v>
      </c>
    </row>
    <row r="424" spans="1:65" s="13" customFormat="1" ht="22.5">
      <c r="B424" s="203"/>
      <c r="C424" s="204"/>
      <c r="D424" s="198" t="s">
        <v>125</v>
      </c>
      <c r="E424" s="205" t="s">
        <v>1</v>
      </c>
      <c r="F424" s="206" t="s">
        <v>498</v>
      </c>
      <c r="G424" s="204"/>
      <c r="H424" s="207">
        <v>1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125</v>
      </c>
      <c r="AU424" s="213" t="s">
        <v>84</v>
      </c>
      <c r="AV424" s="13" t="s">
        <v>84</v>
      </c>
      <c r="AW424" s="13" t="s">
        <v>31</v>
      </c>
      <c r="AX424" s="13" t="s">
        <v>82</v>
      </c>
      <c r="AY424" s="213" t="s">
        <v>115</v>
      </c>
    </row>
    <row r="425" spans="1:65" s="2" customFormat="1" ht="16.5" customHeight="1">
      <c r="A425" s="35"/>
      <c r="B425" s="36"/>
      <c r="C425" s="184" t="s">
        <v>499</v>
      </c>
      <c r="D425" s="184" t="s">
        <v>117</v>
      </c>
      <c r="E425" s="185" t="s">
        <v>500</v>
      </c>
      <c r="F425" s="186" t="s">
        <v>501</v>
      </c>
      <c r="G425" s="187" t="s">
        <v>502</v>
      </c>
      <c r="H425" s="188">
        <v>1</v>
      </c>
      <c r="I425" s="189"/>
      <c r="J425" s="190">
        <f>ROUND(I425*H425,2)</f>
        <v>0</v>
      </c>
      <c r="K425" s="191"/>
      <c r="L425" s="40"/>
      <c r="M425" s="192" t="s">
        <v>1</v>
      </c>
      <c r="N425" s="193" t="s">
        <v>40</v>
      </c>
      <c r="O425" s="72"/>
      <c r="P425" s="194">
        <f>O425*H425</f>
        <v>0</v>
      </c>
      <c r="Q425" s="194">
        <v>0</v>
      </c>
      <c r="R425" s="194">
        <f>Q425*H425</f>
        <v>0</v>
      </c>
      <c r="S425" s="194">
        <v>0</v>
      </c>
      <c r="T425" s="19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6" t="s">
        <v>465</v>
      </c>
      <c r="AT425" s="196" t="s">
        <v>117</v>
      </c>
      <c r="AU425" s="196" t="s">
        <v>84</v>
      </c>
      <c r="AY425" s="18" t="s">
        <v>115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8" t="s">
        <v>82</v>
      </c>
      <c r="BK425" s="197">
        <f>ROUND(I425*H425,2)</f>
        <v>0</v>
      </c>
      <c r="BL425" s="18" t="s">
        <v>465</v>
      </c>
      <c r="BM425" s="196" t="s">
        <v>503</v>
      </c>
    </row>
    <row r="426" spans="1:65" s="2" customFormat="1" ht="11.25">
      <c r="A426" s="35"/>
      <c r="B426" s="36"/>
      <c r="C426" s="37"/>
      <c r="D426" s="198" t="s">
        <v>123</v>
      </c>
      <c r="E426" s="37"/>
      <c r="F426" s="199" t="s">
        <v>504</v>
      </c>
      <c r="G426" s="37"/>
      <c r="H426" s="37"/>
      <c r="I426" s="200"/>
      <c r="J426" s="37"/>
      <c r="K426" s="37"/>
      <c r="L426" s="40"/>
      <c r="M426" s="201"/>
      <c r="N426" s="202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123</v>
      </c>
      <c r="AU426" s="18" t="s">
        <v>84</v>
      </c>
    </row>
    <row r="427" spans="1:65" s="15" customFormat="1" ht="22.5">
      <c r="B427" s="225"/>
      <c r="C427" s="226"/>
      <c r="D427" s="198" t="s">
        <v>125</v>
      </c>
      <c r="E427" s="227" t="s">
        <v>1</v>
      </c>
      <c r="F427" s="228" t="s">
        <v>505</v>
      </c>
      <c r="G427" s="226"/>
      <c r="H427" s="227" t="s">
        <v>1</v>
      </c>
      <c r="I427" s="229"/>
      <c r="J427" s="226"/>
      <c r="K427" s="226"/>
      <c r="L427" s="230"/>
      <c r="M427" s="231"/>
      <c r="N427" s="232"/>
      <c r="O427" s="232"/>
      <c r="P427" s="232"/>
      <c r="Q427" s="232"/>
      <c r="R427" s="232"/>
      <c r="S427" s="232"/>
      <c r="T427" s="233"/>
      <c r="AT427" s="234" t="s">
        <v>125</v>
      </c>
      <c r="AU427" s="234" t="s">
        <v>84</v>
      </c>
      <c r="AV427" s="15" t="s">
        <v>82</v>
      </c>
      <c r="AW427" s="15" t="s">
        <v>31</v>
      </c>
      <c r="AX427" s="15" t="s">
        <v>75</v>
      </c>
      <c r="AY427" s="234" t="s">
        <v>115</v>
      </c>
    </row>
    <row r="428" spans="1:65" s="15" customFormat="1" ht="22.5">
      <c r="B428" s="225"/>
      <c r="C428" s="226"/>
      <c r="D428" s="198" t="s">
        <v>125</v>
      </c>
      <c r="E428" s="227" t="s">
        <v>1</v>
      </c>
      <c r="F428" s="228" t="s">
        <v>506</v>
      </c>
      <c r="G428" s="226"/>
      <c r="H428" s="227" t="s">
        <v>1</v>
      </c>
      <c r="I428" s="229"/>
      <c r="J428" s="226"/>
      <c r="K428" s="226"/>
      <c r="L428" s="230"/>
      <c r="M428" s="231"/>
      <c r="N428" s="232"/>
      <c r="O428" s="232"/>
      <c r="P428" s="232"/>
      <c r="Q428" s="232"/>
      <c r="R428" s="232"/>
      <c r="S428" s="232"/>
      <c r="T428" s="233"/>
      <c r="AT428" s="234" t="s">
        <v>125</v>
      </c>
      <c r="AU428" s="234" t="s">
        <v>84</v>
      </c>
      <c r="AV428" s="15" t="s">
        <v>82</v>
      </c>
      <c r="AW428" s="15" t="s">
        <v>31</v>
      </c>
      <c r="AX428" s="15" t="s">
        <v>75</v>
      </c>
      <c r="AY428" s="234" t="s">
        <v>115</v>
      </c>
    </row>
    <row r="429" spans="1:65" s="15" customFormat="1" ht="22.5">
      <c r="B429" s="225"/>
      <c r="C429" s="226"/>
      <c r="D429" s="198" t="s">
        <v>125</v>
      </c>
      <c r="E429" s="227" t="s">
        <v>1</v>
      </c>
      <c r="F429" s="228" t="s">
        <v>507</v>
      </c>
      <c r="G429" s="226"/>
      <c r="H429" s="227" t="s">
        <v>1</v>
      </c>
      <c r="I429" s="229"/>
      <c r="J429" s="226"/>
      <c r="K429" s="226"/>
      <c r="L429" s="230"/>
      <c r="M429" s="231"/>
      <c r="N429" s="232"/>
      <c r="O429" s="232"/>
      <c r="P429" s="232"/>
      <c r="Q429" s="232"/>
      <c r="R429" s="232"/>
      <c r="S429" s="232"/>
      <c r="T429" s="233"/>
      <c r="AT429" s="234" t="s">
        <v>125</v>
      </c>
      <c r="AU429" s="234" t="s">
        <v>84</v>
      </c>
      <c r="AV429" s="15" t="s">
        <v>82</v>
      </c>
      <c r="AW429" s="15" t="s">
        <v>31</v>
      </c>
      <c r="AX429" s="15" t="s">
        <v>75</v>
      </c>
      <c r="AY429" s="234" t="s">
        <v>115</v>
      </c>
    </row>
    <row r="430" spans="1:65" s="15" customFormat="1" ht="33.75">
      <c r="B430" s="225"/>
      <c r="C430" s="226"/>
      <c r="D430" s="198" t="s">
        <v>125</v>
      </c>
      <c r="E430" s="227" t="s">
        <v>1</v>
      </c>
      <c r="F430" s="228" t="s">
        <v>508</v>
      </c>
      <c r="G430" s="226"/>
      <c r="H430" s="227" t="s">
        <v>1</v>
      </c>
      <c r="I430" s="229"/>
      <c r="J430" s="226"/>
      <c r="K430" s="226"/>
      <c r="L430" s="230"/>
      <c r="M430" s="231"/>
      <c r="N430" s="232"/>
      <c r="O430" s="232"/>
      <c r="P430" s="232"/>
      <c r="Q430" s="232"/>
      <c r="R430" s="232"/>
      <c r="S430" s="232"/>
      <c r="T430" s="233"/>
      <c r="AT430" s="234" t="s">
        <v>125</v>
      </c>
      <c r="AU430" s="234" t="s">
        <v>84</v>
      </c>
      <c r="AV430" s="15" t="s">
        <v>82</v>
      </c>
      <c r="AW430" s="15" t="s">
        <v>31</v>
      </c>
      <c r="AX430" s="15" t="s">
        <v>75</v>
      </c>
      <c r="AY430" s="234" t="s">
        <v>115</v>
      </c>
    </row>
    <row r="431" spans="1:65" s="13" customFormat="1" ht="22.5">
      <c r="B431" s="203"/>
      <c r="C431" s="204"/>
      <c r="D431" s="198" t="s">
        <v>125</v>
      </c>
      <c r="E431" s="205" t="s">
        <v>1</v>
      </c>
      <c r="F431" s="206" t="s">
        <v>509</v>
      </c>
      <c r="G431" s="204"/>
      <c r="H431" s="207">
        <v>1</v>
      </c>
      <c r="I431" s="208"/>
      <c r="J431" s="204"/>
      <c r="K431" s="204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125</v>
      </c>
      <c r="AU431" s="213" t="s">
        <v>84</v>
      </c>
      <c r="AV431" s="13" t="s">
        <v>84</v>
      </c>
      <c r="AW431" s="13" t="s">
        <v>31</v>
      </c>
      <c r="AX431" s="13" t="s">
        <v>82</v>
      </c>
      <c r="AY431" s="213" t="s">
        <v>115</v>
      </c>
    </row>
    <row r="432" spans="1:65" s="2" customFormat="1" ht="24.2" customHeight="1">
      <c r="A432" s="35"/>
      <c r="B432" s="36"/>
      <c r="C432" s="184" t="s">
        <v>510</v>
      </c>
      <c r="D432" s="184" t="s">
        <v>117</v>
      </c>
      <c r="E432" s="185" t="s">
        <v>511</v>
      </c>
      <c r="F432" s="186" t="s">
        <v>512</v>
      </c>
      <c r="G432" s="187" t="s">
        <v>464</v>
      </c>
      <c r="H432" s="188">
        <v>1</v>
      </c>
      <c r="I432" s="189"/>
      <c r="J432" s="190">
        <f>ROUND(I432*H432,2)</f>
        <v>0</v>
      </c>
      <c r="K432" s="191"/>
      <c r="L432" s="40"/>
      <c r="M432" s="192" t="s">
        <v>1</v>
      </c>
      <c r="N432" s="193" t="s">
        <v>40</v>
      </c>
      <c r="O432" s="72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6" t="s">
        <v>465</v>
      </c>
      <c r="AT432" s="196" t="s">
        <v>117</v>
      </c>
      <c r="AU432" s="196" t="s">
        <v>84</v>
      </c>
      <c r="AY432" s="18" t="s">
        <v>115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8" t="s">
        <v>82</v>
      </c>
      <c r="BK432" s="197">
        <f>ROUND(I432*H432,2)</f>
        <v>0</v>
      </c>
      <c r="BL432" s="18" t="s">
        <v>465</v>
      </c>
      <c r="BM432" s="196" t="s">
        <v>513</v>
      </c>
    </row>
    <row r="433" spans="1:65" s="2" customFormat="1" ht="19.5">
      <c r="A433" s="35"/>
      <c r="B433" s="36"/>
      <c r="C433" s="37"/>
      <c r="D433" s="198" t="s">
        <v>123</v>
      </c>
      <c r="E433" s="37"/>
      <c r="F433" s="199" t="s">
        <v>512</v>
      </c>
      <c r="G433" s="37"/>
      <c r="H433" s="37"/>
      <c r="I433" s="200"/>
      <c r="J433" s="37"/>
      <c r="K433" s="37"/>
      <c r="L433" s="40"/>
      <c r="M433" s="201"/>
      <c r="N433" s="202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123</v>
      </c>
      <c r="AU433" s="18" t="s">
        <v>84</v>
      </c>
    </row>
    <row r="434" spans="1:65" s="2" customFormat="1" ht="49.15" customHeight="1">
      <c r="A434" s="35"/>
      <c r="B434" s="36"/>
      <c r="C434" s="184" t="s">
        <v>514</v>
      </c>
      <c r="D434" s="184" t="s">
        <v>117</v>
      </c>
      <c r="E434" s="185" t="s">
        <v>515</v>
      </c>
      <c r="F434" s="186" t="s">
        <v>516</v>
      </c>
      <c r="G434" s="187" t="s">
        <v>517</v>
      </c>
      <c r="H434" s="188">
        <v>1</v>
      </c>
      <c r="I434" s="189"/>
      <c r="J434" s="190">
        <f>ROUND(I434*H434,2)</f>
        <v>0</v>
      </c>
      <c r="K434" s="191"/>
      <c r="L434" s="40"/>
      <c r="M434" s="192" t="s">
        <v>1</v>
      </c>
      <c r="N434" s="193" t="s">
        <v>40</v>
      </c>
      <c r="O434" s="72"/>
      <c r="P434" s="194">
        <f>O434*H434</f>
        <v>0</v>
      </c>
      <c r="Q434" s="194">
        <v>0</v>
      </c>
      <c r="R434" s="194">
        <f>Q434*H434</f>
        <v>0</v>
      </c>
      <c r="S434" s="194">
        <v>0</v>
      </c>
      <c r="T434" s="195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6" t="s">
        <v>465</v>
      </c>
      <c r="AT434" s="196" t="s">
        <v>117</v>
      </c>
      <c r="AU434" s="196" t="s">
        <v>84</v>
      </c>
      <c r="AY434" s="18" t="s">
        <v>115</v>
      </c>
      <c r="BE434" s="197">
        <f>IF(N434="základní",J434,0)</f>
        <v>0</v>
      </c>
      <c r="BF434" s="197">
        <f>IF(N434="snížená",J434,0)</f>
        <v>0</v>
      </c>
      <c r="BG434" s="197">
        <f>IF(N434="zákl. přenesená",J434,0)</f>
        <v>0</v>
      </c>
      <c r="BH434" s="197">
        <f>IF(N434="sníž. přenesená",J434,0)</f>
        <v>0</v>
      </c>
      <c r="BI434" s="197">
        <f>IF(N434="nulová",J434,0)</f>
        <v>0</v>
      </c>
      <c r="BJ434" s="18" t="s">
        <v>82</v>
      </c>
      <c r="BK434" s="197">
        <f>ROUND(I434*H434,2)</f>
        <v>0</v>
      </c>
      <c r="BL434" s="18" t="s">
        <v>465</v>
      </c>
      <c r="BM434" s="196" t="s">
        <v>518</v>
      </c>
    </row>
    <row r="435" spans="1:65" s="2" customFormat="1" ht="29.25">
      <c r="A435" s="35"/>
      <c r="B435" s="36"/>
      <c r="C435" s="37"/>
      <c r="D435" s="198" t="s">
        <v>123</v>
      </c>
      <c r="E435" s="37"/>
      <c r="F435" s="199" t="s">
        <v>519</v>
      </c>
      <c r="G435" s="37"/>
      <c r="H435" s="37"/>
      <c r="I435" s="200"/>
      <c r="J435" s="37"/>
      <c r="K435" s="37"/>
      <c r="L435" s="40"/>
      <c r="M435" s="201"/>
      <c r="N435" s="202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123</v>
      </c>
      <c r="AU435" s="18" t="s">
        <v>84</v>
      </c>
    </row>
    <row r="436" spans="1:65" s="15" customFormat="1" ht="11.25">
      <c r="B436" s="225"/>
      <c r="C436" s="226"/>
      <c r="D436" s="198" t="s">
        <v>125</v>
      </c>
      <c r="E436" s="227" t="s">
        <v>1</v>
      </c>
      <c r="F436" s="228" t="s">
        <v>520</v>
      </c>
      <c r="G436" s="226"/>
      <c r="H436" s="227" t="s">
        <v>1</v>
      </c>
      <c r="I436" s="229"/>
      <c r="J436" s="226"/>
      <c r="K436" s="226"/>
      <c r="L436" s="230"/>
      <c r="M436" s="231"/>
      <c r="N436" s="232"/>
      <c r="O436" s="232"/>
      <c r="P436" s="232"/>
      <c r="Q436" s="232"/>
      <c r="R436" s="232"/>
      <c r="S436" s="232"/>
      <c r="T436" s="233"/>
      <c r="AT436" s="234" t="s">
        <v>125</v>
      </c>
      <c r="AU436" s="234" t="s">
        <v>84</v>
      </c>
      <c r="AV436" s="15" t="s">
        <v>82</v>
      </c>
      <c r="AW436" s="15" t="s">
        <v>31</v>
      </c>
      <c r="AX436" s="15" t="s">
        <v>75</v>
      </c>
      <c r="AY436" s="234" t="s">
        <v>115</v>
      </c>
    </row>
    <row r="437" spans="1:65" s="15" customFormat="1" ht="22.5">
      <c r="B437" s="225"/>
      <c r="C437" s="226"/>
      <c r="D437" s="198" t="s">
        <v>125</v>
      </c>
      <c r="E437" s="227" t="s">
        <v>1</v>
      </c>
      <c r="F437" s="228" t="s">
        <v>521</v>
      </c>
      <c r="G437" s="226"/>
      <c r="H437" s="227" t="s">
        <v>1</v>
      </c>
      <c r="I437" s="229"/>
      <c r="J437" s="226"/>
      <c r="K437" s="226"/>
      <c r="L437" s="230"/>
      <c r="M437" s="231"/>
      <c r="N437" s="232"/>
      <c r="O437" s="232"/>
      <c r="P437" s="232"/>
      <c r="Q437" s="232"/>
      <c r="R437" s="232"/>
      <c r="S437" s="232"/>
      <c r="T437" s="233"/>
      <c r="AT437" s="234" t="s">
        <v>125</v>
      </c>
      <c r="AU437" s="234" t="s">
        <v>84</v>
      </c>
      <c r="AV437" s="15" t="s">
        <v>82</v>
      </c>
      <c r="AW437" s="15" t="s">
        <v>31</v>
      </c>
      <c r="AX437" s="15" t="s">
        <v>75</v>
      </c>
      <c r="AY437" s="234" t="s">
        <v>115</v>
      </c>
    </row>
    <row r="438" spans="1:65" s="15" customFormat="1" ht="22.5">
      <c r="B438" s="225"/>
      <c r="C438" s="226"/>
      <c r="D438" s="198" t="s">
        <v>125</v>
      </c>
      <c r="E438" s="227" t="s">
        <v>1</v>
      </c>
      <c r="F438" s="228" t="s">
        <v>522</v>
      </c>
      <c r="G438" s="226"/>
      <c r="H438" s="227" t="s">
        <v>1</v>
      </c>
      <c r="I438" s="229"/>
      <c r="J438" s="226"/>
      <c r="K438" s="226"/>
      <c r="L438" s="230"/>
      <c r="M438" s="231"/>
      <c r="N438" s="232"/>
      <c r="O438" s="232"/>
      <c r="P438" s="232"/>
      <c r="Q438" s="232"/>
      <c r="R438" s="232"/>
      <c r="S438" s="232"/>
      <c r="T438" s="233"/>
      <c r="AT438" s="234" t="s">
        <v>125</v>
      </c>
      <c r="AU438" s="234" t="s">
        <v>84</v>
      </c>
      <c r="AV438" s="15" t="s">
        <v>82</v>
      </c>
      <c r="AW438" s="15" t="s">
        <v>31</v>
      </c>
      <c r="AX438" s="15" t="s">
        <v>75</v>
      </c>
      <c r="AY438" s="234" t="s">
        <v>115</v>
      </c>
    </row>
    <row r="439" spans="1:65" s="15" customFormat="1" ht="22.5">
      <c r="B439" s="225"/>
      <c r="C439" s="226"/>
      <c r="D439" s="198" t="s">
        <v>125</v>
      </c>
      <c r="E439" s="227" t="s">
        <v>1</v>
      </c>
      <c r="F439" s="228" t="s">
        <v>523</v>
      </c>
      <c r="G439" s="226"/>
      <c r="H439" s="227" t="s">
        <v>1</v>
      </c>
      <c r="I439" s="229"/>
      <c r="J439" s="226"/>
      <c r="K439" s="226"/>
      <c r="L439" s="230"/>
      <c r="M439" s="231"/>
      <c r="N439" s="232"/>
      <c r="O439" s="232"/>
      <c r="P439" s="232"/>
      <c r="Q439" s="232"/>
      <c r="R439" s="232"/>
      <c r="S439" s="232"/>
      <c r="T439" s="233"/>
      <c r="AT439" s="234" t="s">
        <v>125</v>
      </c>
      <c r="AU439" s="234" t="s">
        <v>84</v>
      </c>
      <c r="AV439" s="15" t="s">
        <v>82</v>
      </c>
      <c r="AW439" s="15" t="s">
        <v>31</v>
      </c>
      <c r="AX439" s="15" t="s">
        <v>75</v>
      </c>
      <c r="AY439" s="234" t="s">
        <v>115</v>
      </c>
    </row>
    <row r="440" spans="1:65" s="13" customFormat="1" ht="22.5">
      <c r="B440" s="203"/>
      <c r="C440" s="204"/>
      <c r="D440" s="198" t="s">
        <v>125</v>
      </c>
      <c r="E440" s="205" t="s">
        <v>1</v>
      </c>
      <c r="F440" s="206" t="s">
        <v>524</v>
      </c>
      <c r="G440" s="204"/>
      <c r="H440" s="207">
        <v>1</v>
      </c>
      <c r="I440" s="208"/>
      <c r="J440" s="204"/>
      <c r="K440" s="204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125</v>
      </c>
      <c r="AU440" s="213" t="s">
        <v>84</v>
      </c>
      <c r="AV440" s="13" t="s">
        <v>84</v>
      </c>
      <c r="AW440" s="13" t="s">
        <v>31</v>
      </c>
      <c r="AX440" s="13" t="s">
        <v>82</v>
      </c>
      <c r="AY440" s="213" t="s">
        <v>115</v>
      </c>
    </row>
    <row r="441" spans="1:65" s="2" customFormat="1" ht="16.5" customHeight="1">
      <c r="A441" s="35"/>
      <c r="B441" s="36"/>
      <c r="C441" s="184" t="s">
        <v>525</v>
      </c>
      <c r="D441" s="184" t="s">
        <v>117</v>
      </c>
      <c r="E441" s="185" t="s">
        <v>526</v>
      </c>
      <c r="F441" s="186" t="s">
        <v>527</v>
      </c>
      <c r="G441" s="187" t="s">
        <v>477</v>
      </c>
      <c r="H441" s="188">
        <v>1</v>
      </c>
      <c r="I441" s="189"/>
      <c r="J441" s="190">
        <f>ROUND(I441*H441,2)</f>
        <v>0</v>
      </c>
      <c r="K441" s="191"/>
      <c r="L441" s="40"/>
      <c r="M441" s="192" t="s">
        <v>1</v>
      </c>
      <c r="N441" s="193" t="s">
        <v>40</v>
      </c>
      <c r="O441" s="72"/>
      <c r="P441" s="194">
        <f>O441*H441</f>
        <v>0</v>
      </c>
      <c r="Q441" s="194">
        <v>0</v>
      </c>
      <c r="R441" s="194">
        <f>Q441*H441</f>
        <v>0</v>
      </c>
      <c r="S441" s="194">
        <v>0</v>
      </c>
      <c r="T441" s="195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6" t="s">
        <v>465</v>
      </c>
      <c r="AT441" s="196" t="s">
        <v>117</v>
      </c>
      <c r="AU441" s="196" t="s">
        <v>84</v>
      </c>
      <c r="AY441" s="18" t="s">
        <v>115</v>
      </c>
      <c r="BE441" s="197">
        <f>IF(N441="základní",J441,0)</f>
        <v>0</v>
      </c>
      <c r="BF441" s="197">
        <f>IF(N441="snížená",J441,0)</f>
        <v>0</v>
      </c>
      <c r="BG441" s="197">
        <f>IF(N441="zákl. přenesená",J441,0)</f>
        <v>0</v>
      </c>
      <c r="BH441" s="197">
        <f>IF(N441="sníž. přenesená",J441,0)</f>
        <v>0</v>
      </c>
      <c r="BI441" s="197">
        <f>IF(N441="nulová",J441,0)</f>
        <v>0</v>
      </c>
      <c r="BJ441" s="18" t="s">
        <v>82</v>
      </c>
      <c r="BK441" s="197">
        <f>ROUND(I441*H441,2)</f>
        <v>0</v>
      </c>
      <c r="BL441" s="18" t="s">
        <v>465</v>
      </c>
      <c r="BM441" s="196" t="s">
        <v>528</v>
      </c>
    </row>
    <row r="442" spans="1:65" s="2" customFormat="1" ht="11.25">
      <c r="A442" s="35"/>
      <c r="B442" s="36"/>
      <c r="C442" s="37"/>
      <c r="D442" s="198" t="s">
        <v>123</v>
      </c>
      <c r="E442" s="37"/>
      <c r="F442" s="199" t="s">
        <v>527</v>
      </c>
      <c r="G442" s="37"/>
      <c r="H442" s="37"/>
      <c r="I442" s="200"/>
      <c r="J442" s="37"/>
      <c r="K442" s="37"/>
      <c r="L442" s="40"/>
      <c r="M442" s="201"/>
      <c r="N442" s="202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123</v>
      </c>
      <c r="AU442" s="18" t="s">
        <v>84</v>
      </c>
    </row>
    <row r="443" spans="1:65" s="13" customFormat="1" ht="22.5">
      <c r="B443" s="203"/>
      <c r="C443" s="204"/>
      <c r="D443" s="198" t="s">
        <v>125</v>
      </c>
      <c r="E443" s="205" t="s">
        <v>1</v>
      </c>
      <c r="F443" s="206" t="s">
        <v>529</v>
      </c>
      <c r="G443" s="204"/>
      <c r="H443" s="207">
        <v>1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125</v>
      </c>
      <c r="AU443" s="213" t="s">
        <v>84</v>
      </c>
      <c r="AV443" s="13" t="s">
        <v>84</v>
      </c>
      <c r="AW443" s="13" t="s">
        <v>31</v>
      </c>
      <c r="AX443" s="13" t="s">
        <v>82</v>
      </c>
      <c r="AY443" s="213" t="s">
        <v>115</v>
      </c>
    </row>
    <row r="444" spans="1:65" s="2" customFormat="1" ht="16.5" customHeight="1">
      <c r="A444" s="35"/>
      <c r="B444" s="36"/>
      <c r="C444" s="184" t="s">
        <v>530</v>
      </c>
      <c r="D444" s="184" t="s">
        <v>117</v>
      </c>
      <c r="E444" s="185" t="s">
        <v>531</v>
      </c>
      <c r="F444" s="186" t="s">
        <v>532</v>
      </c>
      <c r="G444" s="187" t="s">
        <v>477</v>
      </c>
      <c r="H444" s="188">
        <v>1</v>
      </c>
      <c r="I444" s="189"/>
      <c r="J444" s="190">
        <f>ROUND(I444*H444,2)</f>
        <v>0</v>
      </c>
      <c r="K444" s="191"/>
      <c r="L444" s="40"/>
      <c r="M444" s="192" t="s">
        <v>1</v>
      </c>
      <c r="N444" s="193" t="s">
        <v>40</v>
      </c>
      <c r="O444" s="72"/>
      <c r="P444" s="194">
        <f>O444*H444</f>
        <v>0</v>
      </c>
      <c r="Q444" s="194">
        <v>0</v>
      </c>
      <c r="R444" s="194">
        <f>Q444*H444</f>
        <v>0</v>
      </c>
      <c r="S444" s="194">
        <v>0</v>
      </c>
      <c r="T444" s="19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6" t="s">
        <v>465</v>
      </c>
      <c r="AT444" s="196" t="s">
        <v>117</v>
      </c>
      <c r="AU444" s="196" t="s">
        <v>84</v>
      </c>
      <c r="AY444" s="18" t="s">
        <v>115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8" t="s">
        <v>82</v>
      </c>
      <c r="BK444" s="197">
        <f>ROUND(I444*H444,2)</f>
        <v>0</v>
      </c>
      <c r="BL444" s="18" t="s">
        <v>465</v>
      </c>
      <c r="BM444" s="196" t="s">
        <v>533</v>
      </c>
    </row>
    <row r="445" spans="1:65" s="2" customFormat="1" ht="11.25">
      <c r="A445" s="35"/>
      <c r="B445" s="36"/>
      <c r="C445" s="37"/>
      <c r="D445" s="198" t="s">
        <v>123</v>
      </c>
      <c r="E445" s="37"/>
      <c r="F445" s="199" t="s">
        <v>532</v>
      </c>
      <c r="G445" s="37"/>
      <c r="H445" s="37"/>
      <c r="I445" s="200"/>
      <c r="J445" s="37"/>
      <c r="K445" s="37"/>
      <c r="L445" s="40"/>
      <c r="M445" s="201"/>
      <c r="N445" s="202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123</v>
      </c>
      <c r="AU445" s="18" t="s">
        <v>84</v>
      </c>
    </row>
    <row r="446" spans="1:65" s="13" customFormat="1" ht="22.5">
      <c r="B446" s="203"/>
      <c r="C446" s="204"/>
      <c r="D446" s="198" t="s">
        <v>125</v>
      </c>
      <c r="E446" s="205" t="s">
        <v>1</v>
      </c>
      <c r="F446" s="206" t="s">
        <v>529</v>
      </c>
      <c r="G446" s="204"/>
      <c r="H446" s="207">
        <v>1</v>
      </c>
      <c r="I446" s="208"/>
      <c r="J446" s="204"/>
      <c r="K446" s="204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125</v>
      </c>
      <c r="AU446" s="213" t="s">
        <v>84</v>
      </c>
      <c r="AV446" s="13" t="s">
        <v>84</v>
      </c>
      <c r="AW446" s="13" t="s">
        <v>31</v>
      </c>
      <c r="AX446" s="13" t="s">
        <v>82</v>
      </c>
      <c r="AY446" s="213" t="s">
        <v>115</v>
      </c>
    </row>
    <row r="447" spans="1:65" s="2" customFormat="1" ht="21.75" customHeight="1">
      <c r="A447" s="35"/>
      <c r="B447" s="36"/>
      <c r="C447" s="184" t="s">
        <v>534</v>
      </c>
      <c r="D447" s="184" t="s">
        <v>117</v>
      </c>
      <c r="E447" s="185" t="s">
        <v>535</v>
      </c>
      <c r="F447" s="186" t="s">
        <v>536</v>
      </c>
      <c r="G447" s="187" t="s">
        <v>477</v>
      </c>
      <c r="H447" s="188">
        <v>1</v>
      </c>
      <c r="I447" s="189"/>
      <c r="J447" s="190">
        <f>ROUND(I447*H447,2)</f>
        <v>0</v>
      </c>
      <c r="K447" s="191"/>
      <c r="L447" s="40"/>
      <c r="M447" s="192" t="s">
        <v>1</v>
      </c>
      <c r="N447" s="193" t="s">
        <v>40</v>
      </c>
      <c r="O447" s="72"/>
      <c r="P447" s="194">
        <f>O447*H447</f>
        <v>0</v>
      </c>
      <c r="Q447" s="194">
        <v>0</v>
      </c>
      <c r="R447" s="194">
        <f>Q447*H447</f>
        <v>0</v>
      </c>
      <c r="S447" s="194">
        <v>0</v>
      </c>
      <c r="T447" s="19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96" t="s">
        <v>465</v>
      </c>
      <c r="AT447" s="196" t="s">
        <v>117</v>
      </c>
      <c r="AU447" s="196" t="s">
        <v>84</v>
      </c>
      <c r="AY447" s="18" t="s">
        <v>115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8" t="s">
        <v>82</v>
      </c>
      <c r="BK447" s="197">
        <f>ROUND(I447*H447,2)</f>
        <v>0</v>
      </c>
      <c r="BL447" s="18" t="s">
        <v>465</v>
      </c>
      <c r="BM447" s="196" t="s">
        <v>537</v>
      </c>
    </row>
    <row r="448" spans="1:65" s="2" customFormat="1" ht="11.25">
      <c r="A448" s="35"/>
      <c r="B448" s="36"/>
      <c r="C448" s="37"/>
      <c r="D448" s="198" t="s">
        <v>123</v>
      </c>
      <c r="E448" s="37"/>
      <c r="F448" s="199" t="s">
        <v>536</v>
      </c>
      <c r="G448" s="37"/>
      <c r="H448" s="37"/>
      <c r="I448" s="200"/>
      <c r="J448" s="37"/>
      <c r="K448" s="37"/>
      <c r="L448" s="40"/>
      <c r="M448" s="201"/>
      <c r="N448" s="202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123</v>
      </c>
      <c r="AU448" s="18" t="s">
        <v>84</v>
      </c>
    </row>
    <row r="449" spans="1:65" s="15" customFormat="1" ht="33.75">
      <c r="B449" s="225"/>
      <c r="C449" s="226"/>
      <c r="D449" s="198" t="s">
        <v>125</v>
      </c>
      <c r="E449" s="227" t="s">
        <v>1</v>
      </c>
      <c r="F449" s="228" t="s">
        <v>538</v>
      </c>
      <c r="G449" s="226"/>
      <c r="H449" s="227" t="s">
        <v>1</v>
      </c>
      <c r="I449" s="229"/>
      <c r="J449" s="226"/>
      <c r="K449" s="226"/>
      <c r="L449" s="230"/>
      <c r="M449" s="231"/>
      <c r="N449" s="232"/>
      <c r="O449" s="232"/>
      <c r="P449" s="232"/>
      <c r="Q449" s="232"/>
      <c r="R449" s="232"/>
      <c r="S449" s="232"/>
      <c r="T449" s="233"/>
      <c r="AT449" s="234" t="s">
        <v>125</v>
      </c>
      <c r="AU449" s="234" t="s">
        <v>84</v>
      </c>
      <c r="AV449" s="15" t="s">
        <v>82</v>
      </c>
      <c r="AW449" s="15" t="s">
        <v>31</v>
      </c>
      <c r="AX449" s="15" t="s">
        <v>75</v>
      </c>
      <c r="AY449" s="234" t="s">
        <v>115</v>
      </c>
    </row>
    <row r="450" spans="1:65" s="15" customFormat="1" ht="33.75">
      <c r="B450" s="225"/>
      <c r="C450" s="226"/>
      <c r="D450" s="198" t="s">
        <v>125</v>
      </c>
      <c r="E450" s="227" t="s">
        <v>1</v>
      </c>
      <c r="F450" s="228" t="s">
        <v>539</v>
      </c>
      <c r="G450" s="226"/>
      <c r="H450" s="227" t="s">
        <v>1</v>
      </c>
      <c r="I450" s="229"/>
      <c r="J450" s="226"/>
      <c r="K450" s="226"/>
      <c r="L450" s="230"/>
      <c r="M450" s="231"/>
      <c r="N450" s="232"/>
      <c r="O450" s="232"/>
      <c r="P450" s="232"/>
      <c r="Q450" s="232"/>
      <c r="R450" s="232"/>
      <c r="S450" s="232"/>
      <c r="T450" s="233"/>
      <c r="AT450" s="234" t="s">
        <v>125</v>
      </c>
      <c r="AU450" s="234" t="s">
        <v>84</v>
      </c>
      <c r="AV450" s="15" t="s">
        <v>82</v>
      </c>
      <c r="AW450" s="15" t="s">
        <v>31</v>
      </c>
      <c r="AX450" s="15" t="s">
        <v>75</v>
      </c>
      <c r="AY450" s="234" t="s">
        <v>115</v>
      </c>
    </row>
    <row r="451" spans="1:65" s="13" customFormat="1" ht="22.5">
      <c r="B451" s="203"/>
      <c r="C451" s="204"/>
      <c r="D451" s="198" t="s">
        <v>125</v>
      </c>
      <c r="E451" s="205" t="s">
        <v>1</v>
      </c>
      <c r="F451" s="206" t="s">
        <v>540</v>
      </c>
      <c r="G451" s="204"/>
      <c r="H451" s="207">
        <v>1</v>
      </c>
      <c r="I451" s="208"/>
      <c r="J451" s="204"/>
      <c r="K451" s="204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125</v>
      </c>
      <c r="AU451" s="213" t="s">
        <v>84</v>
      </c>
      <c r="AV451" s="13" t="s">
        <v>84</v>
      </c>
      <c r="AW451" s="13" t="s">
        <v>31</v>
      </c>
      <c r="AX451" s="13" t="s">
        <v>82</v>
      </c>
      <c r="AY451" s="213" t="s">
        <v>115</v>
      </c>
    </row>
    <row r="452" spans="1:65" s="2" customFormat="1" ht="24.2" customHeight="1">
      <c r="A452" s="35"/>
      <c r="B452" s="36"/>
      <c r="C452" s="184" t="s">
        <v>541</v>
      </c>
      <c r="D452" s="184" t="s">
        <v>117</v>
      </c>
      <c r="E452" s="185" t="s">
        <v>542</v>
      </c>
      <c r="F452" s="186" t="s">
        <v>543</v>
      </c>
      <c r="G452" s="187" t="s">
        <v>477</v>
      </c>
      <c r="H452" s="188">
        <v>1</v>
      </c>
      <c r="I452" s="189"/>
      <c r="J452" s="190">
        <f>ROUND(I452*H452,2)</f>
        <v>0</v>
      </c>
      <c r="K452" s="191"/>
      <c r="L452" s="40"/>
      <c r="M452" s="192" t="s">
        <v>1</v>
      </c>
      <c r="N452" s="193" t="s">
        <v>40</v>
      </c>
      <c r="O452" s="72"/>
      <c r="P452" s="194">
        <f>O452*H452</f>
        <v>0</v>
      </c>
      <c r="Q452" s="194">
        <v>0</v>
      </c>
      <c r="R452" s="194">
        <f>Q452*H452</f>
        <v>0</v>
      </c>
      <c r="S452" s="194">
        <v>0</v>
      </c>
      <c r="T452" s="195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6" t="s">
        <v>465</v>
      </c>
      <c r="AT452" s="196" t="s">
        <v>117</v>
      </c>
      <c r="AU452" s="196" t="s">
        <v>84</v>
      </c>
      <c r="AY452" s="18" t="s">
        <v>115</v>
      </c>
      <c r="BE452" s="197">
        <f>IF(N452="základní",J452,0)</f>
        <v>0</v>
      </c>
      <c r="BF452" s="197">
        <f>IF(N452="snížená",J452,0)</f>
        <v>0</v>
      </c>
      <c r="BG452" s="197">
        <f>IF(N452="zákl. přenesená",J452,0)</f>
        <v>0</v>
      </c>
      <c r="BH452" s="197">
        <f>IF(N452="sníž. přenesená",J452,0)</f>
        <v>0</v>
      </c>
      <c r="BI452" s="197">
        <f>IF(N452="nulová",J452,0)</f>
        <v>0</v>
      </c>
      <c r="BJ452" s="18" t="s">
        <v>82</v>
      </c>
      <c r="BK452" s="197">
        <f>ROUND(I452*H452,2)</f>
        <v>0</v>
      </c>
      <c r="BL452" s="18" t="s">
        <v>465</v>
      </c>
      <c r="BM452" s="196" t="s">
        <v>544</v>
      </c>
    </row>
    <row r="453" spans="1:65" s="2" customFormat="1" ht="11.25">
      <c r="A453" s="35"/>
      <c r="B453" s="36"/>
      <c r="C453" s="37"/>
      <c r="D453" s="198" t="s">
        <v>123</v>
      </c>
      <c r="E453" s="37"/>
      <c r="F453" s="199" t="s">
        <v>545</v>
      </c>
      <c r="G453" s="37"/>
      <c r="H453" s="37"/>
      <c r="I453" s="200"/>
      <c r="J453" s="37"/>
      <c r="K453" s="37"/>
      <c r="L453" s="40"/>
      <c r="M453" s="201"/>
      <c r="N453" s="202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123</v>
      </c>
      <c r="AU453" s="18" t="s">
        <v>84</v>
      </c>
    </row>
    <row r="454" spans="1:65" s="15" customFormat="1" ht="22.5">
      <c r="B454" s="225"/>
      <c r="C454" s="226"/>
      <c r="D454" s="198" t="s">
        <v>125</v>
      </c>
      <c r="E454" s="227" t="s">
        <v>1</v>
      </c>
      <c r="F454" s="228" t="s">
        <v>546</v>
      </c>
      <c r="G454" s="226"/>
      <c r="H454" s="227" t="s">
        <v>1</v>
      </c>
      <c r="I454" s="229"/>
      <c r="J454" s="226"/>
      <c r="K454" s="226"/>
      <c r="L454" s="230"/>
      <c r="M454" s="231"/>
      <c r="N454" s="232"/>
      <c r="O454" s="232"/>
      <c r="P454" s="232"/>
      <c r="Q454" s="232"/>
      <c r="R454" s="232"/>
      <c r="S454" s="232"/>
      <c r="T454" s="233"/>
      <c r="AT454" s="234" t="s">
        <v>125</v>
      </c>
      <c r="AU454" s="234" t="s">
        <v>84</v>
      </c>
      <c r="AV454" s="15" t="s">
        <v>82</v>
      </c>
      <c r="AW454" s="15" t="s">
        <v>31</v>
      </c>
      <c r="AX454" s="15" t="s">
        <v>75</v>
      </c>
      <c r="AY454" s="234" t="s">
        <v>115</v>
      </c>
    </row>
    <row r="455" spans="1:65" s="13" customFormat="1" ht="22.5">
      <c r="B455" s="203"/>
      <c r="C455" s="204"/>
      <c r="D455" s="198" t="s">
        <v>125</v>
      </c>
      <c r="E455" s="205" t="s">
        <v>1</v>
      </c>
      <c r="F455" s="206" t="s">
        <v>547</v>
      </c>
      <c r="G455" s="204"/>
      <c r="H455" s="207">
        <v>1</v>
      </c>
      <c r="I455" s="208"/>
      <c r="J455" s="204"/>
      <c r="K455" s="204"/>
      <c r="L455" s="209"/>
      <c r="M455" s="257"/>
      <c r="N455" s="258"/>
      <c r="O455" s="258"/>
      <c r="P455" s="258"/>
      <c r="Q455" s="258"/>
      <c r="R455" s="258"/>
      <c r="S455" s="258"/>
      <c r="T455" s="259"/>
      <c r="AT455" s="213" t="s">
        <v>125</v>
      </c>
      <c r="AU455" s="213" t="s">
        <v>84</v>
      </c>
      <c r="AV455" s="13" t="s">
        <v>84</v>
      </c>
      <c r="AW455" s="13" t="s">
        <v>31</v>
      </c>
      <c r="AX455" s="13" t="s">
        <v>82</v>
      </c>
      <c r="AY455" s="213" t="s">
        <v>115</v>
      </c>
    </row>
    <row r="456" spans="1:65" s="2" customFormat="1" ht="6.95" customHeight="1">
      <c r="A456" s="35"/>
      <c r="B456" s="55"/>
      <c r="C456" s="56"/>
      <c r="D456" s="56"/>
      <c r="E456" s="56"/>
      <c r="F456" s="56"/>
      <c r="G456" s="56"/>
      <c r="H456" s="56"/>
      <c r="I456" s="56"/>
      <c r="J456" s="56"/>
      <c r="K456" s="56"/>
      <c r="L456" s="40"/>
      <c r="M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</row>
  </sheetData>
  <sheetProtection algorithmName="SHA-512" hashValue="kFzB91pqRxrVtDKE4ZzArc7stodUpWw1f4jV4VubamQQ66oJ/vuPxVQxWhSpEXL8cAPv1lYexm9pAnnb5liOeA==" saltValue="kEA5UDNPSHvkBXAKfV/RMJiPP4mREA6z8Aox7kZCOMg6/9+0T1UFjPLmbmh8JXxQBcoilUgP8N5XPvtf5hs9YA==" spinCount="100000" sheet="1" objects="1" scenarios="1" formatColumns="0" formatRows="0" autoFilter="0"/>
  <autoFilter ref="C122:K455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222147 - SO 1 - Oprava toku</vt:lpstr>
      <vt:lpstr>'222147 - SO 1 - Oprava toku'!Názvy_tisku</vt:lpstr>
      <vt:lpstr>'Rekapitulace stavby'!Názvy_tisku</vt:lpstr>
      <vt:lpstr>'222147 - SO 1 - Oprava toku'!Oblast_tisku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Kauer Miroslav</dc:creator>
  <cp:lastModifiedBy>Kauer Miroslav</cp:lastModifiedBy>
  <dcterms:created xsi:type="dcterms:W3CDTF">2023-03-01T13:14:44Z</dcterms:created>
  <dcterms:modified xsi:type="dcterms:W3CDTF">2023-03-01T13:20:29Z</dcterms:modified>
</cp:coreProperties>
</file>